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Ricardo Silva\Desktop\InProgress(100)\Excel_ForMEQ(9)\009_Apos_propostas_Cristina\"/>
    </mc:Choice>
  </mc:AlternateContent>
  <xr:revisionPtr revIDLastSave="0" documentId="13_ncr:1_{68A47506-A398-409B-9718-973209E98CF4}" xr6:coauthVersionLast="45" xr6:coauthVersionMax="45" xr10:uidLastSave="{00000000-0000-0000-0000-000000000000}"/>
  <bookViews>
    <workbookView xWindow="-120" yWindow="-120" windowWidth="29040" windowHeight="15840" tabRatio="776" xr2:uid="{00000000-000D-0000-FFFF-FFFF00000000}"/>
  </bookViews>
  <sheets>
    <sheet name="Conformity Assessment" sheetId="1" r:id="rId1"/>
    <sheet name="Graph" sheetId="4" r:id="rId2"/>
    <sheet name="Aux_Overlap_Intervals" sheetId="2" r:id="rId3"/>
    <sheet name="Graph_Data" sheetId="3" r:id="rId4"/>
    <sheet name="Instructions &amp; References" sheetId="5" r:id="rId5"/>
    <sheet name="Author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1" i="1" l="1"/>
  <c r="O37" i="1"/>
  <c r="X31" i="1"/>
  <c r="H34" i="1"/>
  <c r="L33" i="1"/>
  <c r="L32" i="1"/>
  <c r="I25" i="1" l="1"/>
  <c r="H33" i="1" s="1"/>
  <c r="M23" i="1"/>
  <c r="I23" i="1"/>
  <c r="H32" i="1" l="1"/>
  <c r="X34" i="1"/>
  <c r="X33" i="1"/>
  <c r="M17" i="1"/>
  <c r="L17" i="1"/>
  <c r="H17" i="1"/>
  <c r="Y33" i="1" l="1"/>
  <c r="X35" i="1"/>
  <c r="X39" i="1" s="1"/>
  <c r="X36" i="1"/>
  <c r="X40" i="1" s="1"/>
  <c r="M8" i="1"/>
  <c r="X37" i="1" l="1"/>
  <c r="X38" i="1"/>
  <c r="M25" i="1"/>
  <c r="E6" i="2" l="1"/>
  <c r="E11" i="2"/>
  <c r="E10" i="2"/>
  <c r="G13" i="2" l="1"/>
  <c r="N13" i="2" s="1"/>
  <c r="Y34" i="1"/>
  <c r="D15" i="2"/>
  <c r="D16" i="2" s="1"/>
  <c r="M32" i="1"/>
  <c r="E10" i="3"/>
  <c r="F4" i="3"/>
  <c r="H23" i="3" s="1"/>
  <c r="F5" i="3"/>
  <c r="I23" i="3" s="1"/>
  <c r="Y36" i="1" l="1"/>
  <c r="M33" i="1"/>
  <c r="AB38" i="1"/>
  <c r="Y35" i="1"/>
  <c r="Y39" i="1"/>
  <c r="AB37" i="1"/>
  <c r="E8" i="2"/>
  <c r="E7" i="2"/>
  <c r="Y40" i="1" l="1"/>
  <c r="Y38" i="1"/>
  <c r="Y37" i="1"/>
  <c r="F6" i="3"/>
  <c r="F13" i="3" s="1"/>
  <c r="E17" i="3" s="1"/>
  <c r="F7" i="3"/>
  <c r="F14" i="3" s="1"/>
  <c r="F8" i="2"/>
  <c r="G5" i="3"/>
  <c r="F7" i="2"/>
  <c r="G4" i="3"/>
  <c r="K8" i="2"/>
  <c r="K7" i="2"/>
  <c r="E18" i="3" l="1"/>
  <c r="E19" i="3" s="1"/>
  <c r="E20" i="3" s="1"/>
  <c r="E21" i="3" s="1"/>
  <c r="E22" i="3" s="1"/>
  <c r="E23" i="3" s="1"/>
  <c r="E24" i="3" s="1"/>
  <c r="E25" i="3" s="1"/>
  <c r="E26" i="3" s="1"/>
  <c r="E27" i="3" s="1"/>
  <c r="E28" i="3" s="1"/>
  <c r="E29" i="3" s="1"/>
  <c r="E30" i="3" s="1"/>
  <c r="E31" i="3" s="1"/>
  <c r="E32" i="3" s="1"/>
  <c r="E33" i="3" s="1"/>
  <c r="E34" i="3" s="1"/>
  <c r="E35" i="3" s="1"/>
  <c r="E36" i="3" s="1"/>
  <c r="E37" i="3" s="1"/>
  <c r="E38" i="3" s="1"/>
  <c r="E39" i="3" s="1"/>
  <c r="E40" i="3" s="1"/>
  <c r="E41" i="3" s="1"/>
  <c r="E42" i="3" s="1"/>
  <c r="E43" i="3" s="1"/>
  <c r="E44" i="3" s="1"/>
  <c r="E45" i="3" s="1"/>
  <c r="E46" i="3" s="1"/>
  <c r="E47" i="3" s="1"/>
  <c r="E48" i="3" s="1"/>
  <c r="E49" i="3" s="1"/>
  <c r="E50" i="3" s="1"/>
  <c r="E51" i="3" s="1"/>
  <c r="E52" i="3" s="1"/>
  <c r="E53" i="3" s="1"/>
  <c r="E54" i="3" s="1"/>
  <c r="E55" i="3" s="1"/>
  <c r="E56" i="3" s="1"/>
  <c r="E57" i="3" s="1"/>
  <c r="E58" i="3" s="1"/>
  <c r="E59" i="3" s="1"/>
  <c r="E60" i="3" s="1"/>
  <c r="E61" i="3" s="1"/>
  <c r="E62" i="3" s="1"/>
  <c r="E63" i="3" s="1"/>
  <c r="E64" i="3" s="1"/>
  <c r="E65" i="3" s="1"/>
  <c r="E66" i="3" s="1"/>
  <c r="E15" i="2"/>
  <c r="G15" i="2" s="1"/>
  <c r="E16" i="2"/>
  <c r="G16" i="2" s="1"/>
  <c r="F16" i="2"/>
  <c r="H16" i="2" s="1"/>
  <c r="F15" i="2"/>
  <c r="H15" i="2" s="1"/>
  <c r="L7" i="2"/>
  <c r="G6" i="3"/>
  <c r="L8" i="2"/>
  <c r="G7" i="3"/>
  <c r="AC40" i="1"/>
  <c r="L37" i="1" s="1"/>
  <c r="AC39" i="1"/>
  <c r="L36" i="1" s="1"/>
  <c r="I16" i="2" l="1"/>
  <c r="I15" i="2"/>
  <c r="G9" i="3"/>
  <c r="G8" i="3"/>
  <c r="D17" i="2" l="1"/>
  <c r="E17" i="2" s="1"/>
  <c r="G17" i="2" s="1"/>
  <c r="F17" i="2" l="1"/>
  <c r="H17" i="2" s="1"/>
  <c r="I17" i="2" s="1"/>
  <c r="D18" i="2" l="1"/>
  <c r="F18" i="2" s="1"/>
  <c r="H18" i="2" s="1"/>
  <c r="E18" i="2" l="1"/>
  <c r="G18" i="2" s="1"/>
  <c r="I18" i="2" l="1"/>
  <c r="D19" i="2" l="1"/>
  <c r="F19" i="2" s="1"/>
  <c r="H19" i="2" s="1"/>
  <c r="E19" i="2" l="1"/>
  <c r="G19" i="2" s="1"/>
  <c r="I19" i="2" s="1"/>
  <c r="D20" i="2" l="1"/>
  <c r="E20" i="2" s="1"/>
  <c r="G20" i="2" s="1"/>
  <c r="F20" i="2" l="1"/>
  <c r="H20" i="2" s="1"/>
  <c r="I20" i="2" s="1"/>
  <c r="D21" i="2" l="1"/>
  <c r="F21" i="2" s="1"/>
  <c r="H21" i="2" s="1"/>
  <c r="E21" i="2" l="1"/>
  <c r="G21" i="2" s="1"/>
  <c r="I21" i="2" s="1"/>
  <c r="D22" i="2" l="1"/>
  <c r="F22" i="2" s="1"/>
  <c r="H22" i="2" s="1"/>
  <c r="E22" i="2" l="1"/>
  <c r="G22" i="2" s="1"/>
  <c r="I22" i="2" l="1"/>
  <c r="D23" i="2" l="1"/>
  <c r="F23" i="2" s="1"/>
  <c r="H23" i="2" s="1"/>
  <c r="E23" i="2" l="1"/>
  <c r="G23" i="2" s="1"/>
  <c r="I23" i="2" s="1"/>
  <c r="D24" i="2" l="1"/>
  <c r="E24" i="2" s="1"/>
  <c r="G24" i="2" s="1"/>
  <c r="F24" i="2" l="1"/>
  <c r="H24" i="2" s="1"/>
  <c r="I24" i="2" s="1"/>
  <c r="D25" i="2" l="1"/>
  <c r="E25" i="2" s="1"/>
  <c r="G25" i="2" s="1"/>
  <c r="F25" i="2" l="1"/>
  <c r="H25" i="2" s="1"/>
  <c r="I25" i="2" s="1"/>
  <c r="D26" i="2" s="1"/>
  <c r="F26" i="2" s="1"/>
  <c r="H26" i="2" s="1"/>
  <c r="E26" i="2" l="1"/>
  <c r="G26" i="2" s="1"/>
  <c r="I26" i="2" s="1"/>
  <c r="D27" i="2" l="1"/>
  <c r="E27" i="2" s="1"/>
  <c r="G27" i="2" s="1"/>
  <c r="F27" i="2" l="1"/>
  <c r="H27" i="2" s="1"/>
  <c r="I27" i="2" s="1"/>
  <c r="D28" i="2" l="1"/>
  <c r="E28" i="2" l="1"/>
  <c r="G28" i="2" s="1"/>
  <c r="F28" i="2"/>
  <c r="H28" i="2" s="1"/>
  <c r="I28" i="2" l="1"/>
  <c r="D29" i="2" l="1"/>
  <c r="F29" i="2" s="1"/>
  <c r="H29" i="2" s="1"/>
  <c r="E29" i="2" l="1"/>
  <c r="G29" i="2" s="1"/>
  <c r="I29" i="2" s="1"/>
  <c r="D30" i="2" l="1"/>
  <c r="E30" i="2" l="1"/>
  <c r="G30" i="2" s="1"/>
  <c r="F30" i="2"/>
  <c r="H30" i="2" s="1"/>
  <c r="I30" i="2" l="1"/>
  <c r="D31" i="2" l="1"/>
  <c r="F31" i="2" s="1"/>
  <c r="H31" i="2" s="1"/>
  <c r="E31" i="2" l="1"/>
  <c r="G31" i="2" s="1"/>
  <c r="I31" i="2" s="1"/>
  <c r="D32" i="2" l="1"/>
  <c r="E32" i="2" s="1"/>
  <c r="G32" i="2" s="1"/>
  <c r="F32" i="2" l="1"/>
  <c r="H32" i="2" s="1"/>
  <c r="I32" i="2" s="1"/>
  <c r="D33" i="2" l="1"/>
  <c r="E33" i="2" s="1"/>
  <c r="G33" i="2" s="1"/>
  <c r="F33" i="2" l="1"/>
  <c r="H33" i="2" s="1"/>
  <c r="I33" i="2" s="1"/>
  <c r="D34" i="2" l="1"/>
  <c r="E34" i="2" s="1"/>
  <c r="G34" i="2" s="1"/>
  <c r="F34" i="2" l="1"/>
  <c r="H34" i="2" s="1"/>
  <c r="I34" i="2" s="1"/>
  <c r="D35" i="2" l="1"/>
  <c r="E35" i="2" s="1"/>
  <c r="G35" i="2" s="1"/>
  <c r="F35" i="2" l="1"/>
  <c r="H35" i="2" s="1"/>
  <c r="I35" i="2" s="1"/>
  <c r="D36" i="2" l="1"/>
  <c r="E36" i="2" s="1"/>
  <c r="G36" i="2" s="1"/>
  <c r="F36" i="2" l="1"/>
  <c r="H36" i="2" s="1"/>
  <c r="I36" i="2" s="1"/>
  <c r="D37" i="2" l="1"/>
  <c r="E37" i="2" s="1"/>
  <c r="G37" i="2" s="1"/>
  <c r="F37" i="2" l="1"/>
  <c r="H37" i="2" s="1"/>
  <c r="I37" i="2" s="1"/>
  <c r="D38" i="2" l="1"/>
  <c r="E38" i="2" l="1"/>
  <c r="G38" i="2" s="1"/>
  <c r="F38" i="2"/>
  <c r="H38" i="2" s="1"/>
  <c r="I38" i="2" l="1"/>
  <c r="D39" i="2" l="1"/>
  <c r="E39" i="2" s="1"/>
  <c r="G39" i="2" s="1"/>
  <c r="F39" i="2" l="1"/>
  <c r="H39" i="2" s="1"/>
  <c r="I39" i="2" s="1"/>
  <c r="D40" i="2" l="1"/>
  <c r="E40" i="2" s="1"/>
  <c r="G40" i="2" s="1"/>
  <c r="F40" i="2" l="1"/>
  <c r="H40" i="2" s="1"/>
  <c r="I40" i="2" s="1"/>
  <c r="D41" i="2" l="1"/>
  <c r="E41" i="2" s="1"/>
  <c r="G41" i="2" s="1"/>
  <c r="F41" i="2" l="1"/>
  <c r="H41" i="2" s="1"/>
  <c r="I41" i="2" s="1"/>
  <c r="D42" i="2" l="1"/>
  <c r="F42" i="2" s="1"/>
  <c r="H42" i="2" s="1"/>
  <c r="E42" i="2" l="1"/>
  <c r="G42" i="2" s="1"/>
  <c r="I42" i="2" s="1"/>
  <c r="D43" i="2" l="1"/>
  <c r="F43" i="2" l="1"/>
  <c r="H43" i="2" s="1"/>
  <c r="E43" i="2"/>
  <c r="G43" i="2" s="1"/>
  <c r="I43" i="2" l="1"/>
  <c r="D44" i="2" s="1"/>
  <c r="E44" i="2" l="1"/>
  <c r="G44" i="2" s="1"/>
  <c r="F44" i="2"/>
  <c r="H44" i="2" s="1"/>
  <c r="I44" i="2" l="1"/>
  <c r="D45" i="2" l="1"/>
  <c r="E45" i="2" l="1"/>
  <c r="G45" i="2" s="1"/>
  <c r="F45" i="2"/>
  <c r="H45" i="2" s="1"/>
  <c r="I45" i="2" l="1"/>
  <c r="D46" i="2" s="1"/>
  <c r="F46" i="2" l="1"/>
  <c r="H46" i="2" s="1"/>
  <c r="E46" i="2"/>
  <c r="G46" i="2" s="1"/>
  <c r="I46" i="2" l="1"/>
  <c r="D47" i="2" l="1"/>
  <c r="E47" i="2" l="1"/>
  <c r="G47" i="2" s="1"/>
  <c r="F47" i="2"/>
  <c r="H47" i="2" s="1"/>
  <c r="I47" i="2" l="1"/>
  <c r="D48" i="2" l="1"/>
  <c r="E48" i="2" l="1"/>
  <c r="G48" i="2" s="1"/>
  <c r="F48" i="2"/>
  <c r="H48" i="2" s="1"/>
  <c r="I48" i="2" l="1"/>
  <c r="D49" i="2" s="1"/>
  <c r="E49" i="2" l="1"/>
  <c r="G49" i="2" s="1"/>
  <c r="F49" i="2"/>
  <c r="H49" i="2" s="1"/>
  <c r="I49" i="2" l="1"/>
  <c r="D50" i="2" l="1"/>
  <c r="F50" i="2" l="1"/>
  <c r="H50" i="2" s="1"/>
  <c r="E50" i="2"/>
  <c r="G50" i="2" s="1"/>
  <c r="I50" i="2" l="1"/>
  <c r="D51" i="2" l="1"/>
  <c r="E51" i="2" l="1"/>
  <c r="G51" i="2" s="1"/>
  <c r="F51" i="2"/>
  <c r="H51" i="2" s="1"/>
  <c r="I51" i="2" l="1"/>
  <c r="D52" i="2" s="1"/>
  <c r="E52" i="2" s="1"/>
  <c r="G52" i="2" s="1"/>
  <c r="F52" i="2" l="1"/>
  <c r="H52" i="2" s="1"/>
  <c r="I52" i="2" s="1"/>
  <c r="D53" i="2" l="1"/>
  <c r="F53" i="2" l="1"/>
  <c r="H53" i="2" s="1"/>
  <c r="E53" i="2"/>
  <c r="G53" i="2" s="1"/>
  <c r="I53" i="2" l="1"/>
  <c r="D54" i="2" s="1"/>
  <c r="F54" i="2" l="1"/>
  <c r="H54" i="2" s="1"/>
  <c r="E54" i="2"/>
  <c r="G54" i="2" s="1"/>
  <c r="I54" i="2" l="1"/>
  <c r="D55" i="2" s="1"/>
  <c r="E55" i="2" l="1"/>
  <c r="G55" i="2" s="1"/>
  <c r="F55" i="2"/>
  <c r="H55" i="2" s="1"/>
  <c r="I55" i="2" l="1"/>
  <c r="D56" i="2" l="1"/>
  <c r="F56" i="2" l="1"/>
  <c r="H56" i="2" s="1"/>
  <c r="E56" i="2"/>
  <c r="G56" i="2" s="1"/>
  <c r="I56" i="2" l="1"/>
  <c r="D57" i="2" s="1"/>
  <c r="E57" i="2" l="1"/>
  <c r="G57" i="2" s="1"/>
  <c r="F57" i="2"/>
  <c r="H57" i="2" s="1"/>
  <c r="I57" i="2" l="1"/>
  <c r="D58" i="2" l="1"/>
  <c r="E58" i="2" l="1"/>
  <c r="G58" i="2" s="1"/>
  <c r="F58" i="2"/>
  <c r="H58" i="2" s="1"/>
  <c r="I58" i="2" l="1"/>
  <c r="D59" i="2" l="1"/>
  <c r="E59" i="2" l="1"/>
  <c r="G59" i="2" s="1"/>
  <c r="F59" i="2"/>
  <c r="H59" i="2" s="1"/>
  <c r="I59" i="2" l="1"/>
  <c r="D60" i="2" l="1"/>
  <c r="F60" i="2" l="1"/>
  <c r="H60" i="2" s="1"/>
  <c r="E60" i="2"/>
  <c r="G60" i="2" s="1"/>
  <c r="I60" i="2" l="1"/>
  <c r="D61" i="2" s="1"/>
  <c r="F61" i="2" l="1"/>
  <c r="H61" i="2" s="1"/>
  <c r="E61" i="2"/>
  <c r="G61" i="2" s="1"/>
  <c r="I61" i="2" l="1"/>
  <c r="D62" i="2" s="1"/>
  <c r="E62" i="2" l="1"/>
  <c r="G62" i="2" s="1"/>
  <c r="F62" i="2"/>
  <c r="H62" i="2" s="1"/>
  <c r="I62" i="2" l="1"/>
  <c r="D63" i="2" s="1"/>
  <c r="E63" i="2" l="1"/>
  <c r="G63" i="2" s="1"/>
  <c r="F63" i="2"/>
  <c r="H63" i="2" s="1"/>
  <c r="I63" i="2" l="1"/>
  <c r="D64" i="2" s="1"/>
  <c r="F64" i="2" l="1"/>
  <c r="H64" i="2" s="1"/>
  <c r="E64" i="2"/>
  <c r="G64" i="2" s="1"/>
  <c r="I64" i="2" l="1"/>
  <c r="D65" i="2" l="1"/>
  <c r="E65" i="2" l="1"/>
  <c r="G65" i="2" s="1"/>
  <c r="F65" i="2"/>
  <c r="H65" i="2" s="1"/>
  <c r="I65" i="2" l="1"/>
  <c r="D66" i="2" s="1"/>
  <c r="E66" i="2" l="1"/>
  <c r="G66" i="2" s="1"/>
  <c r="F66" i="2"/>
  <c r="H66" i="2" s="1"/>
  <c r="I66" i="2" l="1"/>
  <c r="D67" i="2" s="1"/>
  <c r="E67" i="2" l="1"/>
  <c r="G67" i="2" s="1"/>
  <c r="F67" i="2"/>
  <c r="H67" i="2" s="1"/>
  <c r="I67" i="2" l="1"/>
  <c r="D68" i="2" s="1"/>
  <c r="E68" i="2" l="1"/>
  <c r="G68" i="2" s="1"/>
  <c r="F68" i="2"/>
  <c r="H68" i="2" s="1"/>
  <c r="I68" i="2" l="1"/>
  <c r="D69" i="2" s="1"/>
  <c r="E69" i="2" l="1"/>
  <c r="G69" i="2" s="1"/>
  <c r="F69" i="2"/>
  <c r="H69" i="2" s="1"/>
  <c r="I69" i="2" l="1"/>
  <c r="D70" i="2" s="1"/>
  <c r="E70" i="2" l="1"/>
  <c r="G70" i="2" s="1"/>
  <c r="F70" i="2"/>
  <c r="H70" i="2" s="1"/>
  <c r="I70" i="2" l="1"/>
  <c r="D71" i="2" s="1"/>
  <c r="E71" i="2" l="1"/>
  <c r="G71" i="2" s="1"/>
  <c r="F71" i="2"/>
  <c r="H71" i="2" s="1"/>
  <c r="I71" i="2" l="1"/>
  <c r="D72" i="2" s="1"/>
  <c r="E72" i="2" l="1"/>
  <c r="G72" i="2" s="1"/>
  <c r="F72" i="2"/>
  <c r="H72" i="2" s="1"/>
  <c r="I72" i="2" l="1"/>
  <c r="D73" i="2" s="1"/>
  <c r="F73" i="2" l="1"/>
  <c r="H73" i="2" s="1"/>
  <c r="E73" i="2"/>
  <c r="G73" i="2" s="1"/>
  <c r="I73" i="2" l="1"/>
  <c r="D74" i="2" s="1"/>
  <c r="F74" i="2" l="1"/>
  <c r="H74" i="2" s="1"/>
  <c r="E74" i="2"/>
  <c r="G74" i="2" s="1"/>
  <c r="I74" i="2" l="1"/>
  <c r="D75" i="2" l="1"/>
  <c r="F75" i="2" l="1"/>
  <c r="H75" i="2" s="1"/>
  <c r="E75" i="2"/>
  <c r="G75" i="2" s="1"/>
  <c r="I75" i="2" l="1"/>
  <c r="D76" i="2" s="1"/>
  <c r="E76" i="2" s="1"/>
  <c r="G76" i="2" s="1"/>
  <c r="F76" i="2" l="1"/>
  <c r="H76" i="2" s="1"/>
  <c r="I76" i="2" s="1"/>
  <c r="D77" i="2" l="1"/>
  <c r="F77" i="2" l="1"/>
  <c r="H77" i="2" s="1"/>
  <c r="E77" i="2"/>
  <c r="G77" i="2" s="1"/>
  <c r="I77" i="2" l="1"/>
  <c r="D78" i="2" s="1"/>
  <c r="F78" i="2" l="1"/>
  <c r="H78" i="2" s="1"/>
  <c r="E78" i="2"/>
  <c r="G78" i="2" s="1"/>
  <c r="I78" i="2" l="1"/>
  <c r="D79" i="2" s="1"/>
  <c r="F79" i="2" l="1"/>
  <c r="H79" i="2" s="1"/>
  <c r="E79" i="2"/>
  <c r="G79" i="2" s="1"/>
  <c r="I79" i="2" l="1"/>
  <c r="D80" i="2" s="1"/>
  <c r="E80" i="2" s="1"/>
  <c r="G80" i="2" s="1"/>
  <c r="F80" i="2" l="1"/>
  <c r="H80" i="2" s="1"/>
  <c r="I80" i="2" s="1"/>
  <c r="D81" i="2" l="1"/>
  <c r="E81" i="2" l="1"/>
  <c r="G81" i="2" s="1"/>
  <c r="F81" i="2"/>
  <c r="H81" i="2" s="1"/>
  <c r="I81" i="2" l="1"/>
  <c r="D82" i="2" s="1"/>
  <c r="E82" i="2" l="1"/>
  <c r="G82" i="2" s="1"/>
  <c r="F82" i="2"/>
  <c r="H82" i="2" s="1"/>
  <c r="I82" i="2" l="1"/>
  <c r="D83" i="2" s="1"/>
  <c r="F83" i="2" l="1"/>
  <c r="H83" i="2" s="1"/>
  <c r="E83" i="2"/>
  <c r="G83" i="2" s="1"/>
  <c r="I83" i="2" l="1"/>
  <c r="D84" i="2" s="1"/>
  <c r="F84" i="2" l="1"/>
  <c r="H84" i="2" s="1"/>
  <c r="E84" i="2"/>
  <c r="G84" i="2" s="1"/>
  <c r="I84" i="2" l="1"/>
  <c r="D85" i="2" s="1"/>
  <c r="E85" i="2" l="1"/>
  <c r="G85" i="2" s="1"/>
  <c r="F85" i="2"/>
  <c r="H85" i="2" s="1"/>
  <c r="I85" i="2" l="1"/>
  <c r="D86" i="2" l="1"/>
  <c r="E86" i="2" l="1"/>
  <c r="G86" i="2" s="1"/>
  <c r="F86" i="2"/>
  <c r="H86" i="2" s="1"/>
  <c r="I86" i="2" l="1"/>
  <c r="D87" i="2" s="1"/>
  <c r="F87" i="2" l="1"/>
  <c r="H87" i="2" s="1"/>
  <c r="E87" i="2"/>
  <c r="G87" i="2" s="1"/>
  <c r="I87" i="2" l="1"/>
  <c r="D88" i="2" s="1"/>
  <c r="F88" i="2" l="1"/>
  <c r="H88" i="2" s="1"/>
  <c r="E88" i="2"/>
  <c r="G88" i="2" s="1"/>
  <c r="I88" i="2" l="1"/>
  <c r="D89" i="2" s="1"/>
  <c r="F89" i="2" l="1"/>
  <c r="H89" i="2" s="1"/>
  <c r="E89" i="2"/>
  <c r="G89" i="2" s="1"/>
  <c r="I89" i="2" l="1"/>
  <c r="D90" i="2" s="1"/>
  <c r="F90" i="2" l="1"/>
  <c r="H90" i="2" s="1"/>
  <c r="E90" i="2"/>
  <c r="G90" i="2" s="1"/>
  <c r="I90" i="2" l="1"/>
  <c r="D91" i="2" s="1"/>
  <c r="F91" i="2" l="1"/>
  <c r="H91" i="2" s="1"/>
  <c r="E91" i="2"/>
  <c r="G91" i="2" s="1"/>
  <c r="I91" i="2" l="1"/>
  <c r="D92" i="2" s="1"/>
  <c r="F92" i="2" l="1"/>
  <c r="H92" i="2" s="1"/>
  <c r="E92" i="2"/>
  <c r="G92" i="2" s="1"/>
  <c r="I92" i="2" l="1"/>
  <c r="D93" i="2" s="1"/>
  <c r="E93" i="2" l="1"/>
  <c r="G93" i="2" s="1"/>
  <c r="F93" i="2"/>
  <c r="H93" i="2" s="1"/>
  <c r="I93" i="2" l="1"/>
  <c r="D94" i="2" s="1"/>
  <c r="E94" i="2" l="1"/>
  <c r="G94" i="2" s="1"/>
  <c r="F94" i="2"/>
  <c r="H94" i="2" s="1"/>
  <c r="I94" i="2" l="1"/>
  <c r="D95" i="2" s="1"/>
  <c r="E95" i="2" l="1"/>
  <c r="G95" i="2" s="1"/>
  <c r="F95" i="2"/>
  <c r="H95" i="2" s="1"/>
  <c r="I95" i="2" l="1"/>
  <c r="D96" i="2" l="1"/>
  <c r="E96" i="2" l="1"/>
  <c r="G96" i="2" s="1"/>
  <c r="F96" i="2"/>
  <c r="H96" i="2" s="1"/>
  <c r="I96" i="2" l="1"/>
  <c r="D97" i="2" s="1"/>
  <c r="E97" i="2" l="1"/>
  <c r="G97" i="2" s="1"/>
  <c r="F97" i="2"/>
  <c r="H97" i="2" s="1"/>
  <c r="I97" i="2" l="1"/>
  <c r="D98" i="2" s="1"/>
  <c r="E98" i="2" l="1"/>
  <c r="G98" i="2" s="1"/>
  <c r="F98" i="2"/>
  <c r="H98" i="2" s="1"/>
  <c r="I98" i="2" l="1"/>
  <c r="D99" i="2" s="1"/>
  <c r="E99" i="2" l="1"/>
  <c r="G99" i="2" s="1"/>
  <c r="F99" i="2"/>
  <c r="H99" i="2" s="1"/>
  <c r="I99" i="2" l="1"/>
  <c r="D100" i="2" s="1"/>
  <c r="E100" i="2" l="1"/>
  <c r="G100" i="2" s="1"/>
  <c r="F100" i="2"/>
  <c r="H100" i="2" s="1"/>
  <c r="I100" i="2" l="1"/>
  <c r="D101" i="2" s="1"/>
  <c r="E101" i="2" l="1"/>
  <c r="G101" i="2" s="1"/>
  <c r="F101" i="2"/>
  <c r="H101" i="2" s="1"/>
  <c r="I101" i="2" l="1"/>
  <c r="D102" i="2" s="1"/>
  <c r="E102" i="2" l="1"/>
  <c r="G102" i="2" s="1"/>
  <c r="F102" i="2"/>
  <c r="H102" i="2" s="1"/>
  <c r="I102" i="2" l="1"/>
  <c r="D103" i="2" s="1"/>
  <c r="E103" i="2" l="1"/>
  <c r="G103" i="2" s="1"/>
  <c r="F103" i="2"/>
  <c r="H103" i="2" s="1"/>
  <c r="I103" i="2" l="1"/>
  <c r="D104" i="2" s="1"/>
  <c r="E104" i="2" l="1"/>
  <c r="G104" i="2" s="1"/>
  <c r="F104" i="2"/>
  <c r="H104" i="2" s="1"/>
  <c r="I104" i="2" l="1"/>
  <c r="D105" i="2" s="1"/>
  <c r="F105" i="2" l="1"/>
  <c r="H105" i="2" s="1"/>
  <c r="E105" i="2"/>
  <c r="G105" i="2" s="1"/>
  <c r="I105" i="2" l="1"/>
  <c r="D106" i="2" s="1"/>
  <c r="E106" i="2" l="1"/>
  <c r="G106" i="2" s="1"/>
  <c r="F106" i="2"/>
  <c r="H106" i="2" s="1"/>
  <c r="I106" i="2" l="1"/>
  <c r="D107" i="2" s="1"/>
  <c r="F107" i="2" l="1"/>
  <c r="H107" i="2" s="1"/>
  <c r="E107" i="2"/>
  <c r="G107" i="2" s="1"/>
  <c r="I107" i="2" l="1"/>
  <c r="D108" i="2" s="1"/>
  <c r="F108" i="2" l="1"/>
  <c r="H108" i="2" s="1"/>
  <c r="E108" i="2"/>
  <c r="G108" i="2" s="1"/>
  <c r="I108" i="2" l="1"/>
  <c r="D109" i="2" s="1"/>
  <c r="F109" i="2" l="1"/>
  <c r="H109" i="2" s="1"/>
  <c r="E109" i="2"/>
  <c r="G109" i="2" s="1"/>
  <c r="I109" i="2" l="1"/>
  <c r="D110" i="2" s="1"/>
  <c r="E110" i="2" l="1"/>
  <c r="G110" i="2" s="1"/>
  <c r="F110" i="2"/>
  <c r="H110" i="2" s="1"/>
  <c r="I110" i="2" l="1"/>
  <c r="D111" i="2" s="1"/>
  <c r="F111" i="2" l="1"/>
  <c r="H111" i="2" s="1"/>
  <c r="E111" i="2"/>
  <c r="G111" i="2" s="1"/>
  <c r="I111" i="2" l="1"/>
  <c r="D112" i="2" s="1"/>
  <c r="F112" i="2" l="1"/>
  <c r="H112" i="2" s="1"/>
  <c r="E112" i="2"/>
  <c r="G112" i="2" s="1"/>
  <c r="I112" i="2" l="1"/>
  <c r="D113" i="2" l="1"/>
  <c r="F113" i="2" l="1"/>
  <c r="H113" i="2" s="1"/>
  <c r="E113" i="2"/>
  <c r="G113" i="2" s="1"/>
  <c r="I113" i="2" l="1"/>
  <c r="D114" i="2" s="1"/>
  <c r="F114" i="2" l="1"/>
  <c r="H114" i="2" s="1"/>
  <c r="E114" i="2"/>
  <c r="G114" i="2" s="1"/>
  <c r="I114" i="2" l="1"/>
  <c r="D115" i="2" s="1"/>
  <c r="F115" i="2" l="1"/>
  <c r="H115" i="2" s="1"/>
  <c r="E115" i="2"/>
  <c r="G115" i="2" s="1"/>
  <c r="I115" i="2" l="1"/>
  <c r="D116" i="2" s="1"/>
  <c r="E116" i="2" l="1"/>
  <c r="G116" i="2" s="1"/>
  <c r="F116" i="2"/>
  <c r="H116" i="2" s="1"/>
  <c r="I116" i="2" l="1"/>
  <c r="D117" i="2" s="1"/>
  <c r="F117" i="2" l="1"/>
  <c r="H117" i="2" s="1"/>
  <c r="E117" i="2"/>
  <c r="G117" i="2" s="1"/>
  <c r="I117" i="2" l="1"/>
  <c r="D118" i="2" s="1"/>
  <c r="F118" i="2" l="1"/>
  <c r="H118" i="2" s="1"/>
  <c r="E118" i="2"/>
  <c r="G118" i="2" s="1"/>
  <c r="I118" i="2" l="1"/>
  <c r="D119" i="2" s="1"/>
  <c r="F119" i="2" l="1"/>
  <c r="H119" i="2" s="1"/>
  <c r="E119" i="2"/>
  <c r="G119" i="2" s="1"/>
  <c r="I119" i="2" l="1"/>
  <c r="D120" i="2" s="1"/>
  <c r="E120" i="2" l="1"/>
  <c r="G120" i="2" s="1"/>
  <c r="F120" i="2"/>
  <c r="H120" i="2" s="1"/>
  <c r="I120" i="2" l="1"/>
  <c r="D121" i="2" l="1"/>
  <c r="E121" i="2" l="1"/>
  <c r="G121" i="2" s="1"/>
  <c r="F121" i="2"/>
  <c r="H121" i="2" s="1"/>
  <c r="I121" i="2" l="1"/>
  <c r="D122" i="2" s="1"/>
  <c r="E122" i="2" l="1"/>
  <c r="G122" i="2" s="1"/>
  <c r="F122" i="2"/>
  <c r="H122" i="2" s="1"/>
  <c r="I122" i="2" l="1"/>
  <c r="D123" i="2" s="1"/>
  <c r="E123" i="2" l="1"/>
  <c r="G123" i="2" s="1"/>
  <c r="F123" i="2"/>
  <c r="H123" i="2" s="1"/>
  <c r="I123" i="2" l="1"/>
  <c r="D124" i="2" s="1"/>
  <c r="E124" i="2" l="1"/>
  <c r="G124" i="2" s="1"/>
  <c r="F124" i="2"/>
  <c r="H124" i="2" s="1"/>
  <c r="I124" i="2" l="1"/>
  <c r="D125" i="2" s="1"/>
  <c r="E125" i="2" l="1"/>
  <c r="G125" i="2" s="1"/>
  <c r="F125" i="2"/>
  <c r="H125" i="2" s="1"/>
  <c r="I125" i="2" l="1"/>
  <c r="D126" i="2" l="1"/>
  <c r="E126" i="2" l="1"/>
  <c r="G126" i="2" s="1"/>
  <c r="F126" i="2"/>
  <c r="H126" i="2" s="1"/>
  <c r="I126" i="2" l="1"/>
  <c r="D127" i="2" s="1"/>
  <c r="E127" i="2" l="1"/>
  <c r="G127" i="2" s="1"/>
  <c r="F127" i="2"/>
  <c r="H127" i="2" s="1"/>
  <c r="I127" i="2" l="1"/>
  <c r="D128" i="2" s="1"/>
  <c r="E128" i="2" l="1"/>
  <c r="G128" i="2" s="1"/>
  <c r="F128" i="2"/>
  <c r="H128" i="2" s="1"/>
  <c r="I128" i="2" l="1"/>
  <c r="D129" i="2" l="1"/>
  <c r="E129" i="2" l="1"/>
  <c r="G129" i="2" s="1"/>
  <c r="F129" i="2"/>
  <c r="H129" i="2" s="1"/>
  <c r="I129" i="2" l="1"/>
  <c r="D130" i="2" s="1"/>
  <c r="E130" i="2" l="1"/>
  <c r="G130" i="2" s="1"/>
  <c r="F130" i="2"/>
  <c r="H130" i="2" s="1"/>
  <c r="I130" i="2" l="1"/>
  <c r="D131" i="2" l="1"/>
  <c r="F131" i="2" l="1"/>
  <c r="H131" i="2" s="1"/>
  <c r="E131" i="2"/>
  <c r="G131" i="2" s="1"/>
  <c r="I131" i="2" l="1"/>
  <c r="D132" i="2" s="1"/>
  <c r="F132" i="2" l="1"/>
  <c r="H132" i="2" s="1"/>
  <c r="E132" i="2"/>
  <c r="G132" i="2" s="1"/>
  <c r="I132" i="2" l="1"/>
  <c r="D133" i="2" s="1"/>
  <c r="E133" i="2" l="1"/>
  <c r="G133" i="2" s="1"/>
  <c r="F133" i="2"/>
  <c r="H133" i="2" s="1"/>
  <c r="I133" i="2" l="1"/>
  <c r="D134" i="2" s="1"/>
  <c r="F134" i="2" l="1"/>
  <c r="H134" i="2" s="1"/>
  <c r="E134" i="2"/>
  <c r="G134" i="2" s="1"/>
  <c r="I134" i="2" l="1"/>
  <c r="D135" i="2" s="1"/>
  <c r="E135" i="2" l="1"/>
  <c r="G135" i="2" s="1"/>
  <c r="F135" i="2"/>
  <c r="H135" i="2" s="1"/>
  <c r="I135" i="2" l="1"/>
  <c r="D136" i="2" s="1"/>
  <c r="E136" i="2" l="1"/>
  <c r="G136" i="2" s="1"/>
  <c r="F136" i="2"/>
  <c r="H136" i="2" s="1"/>
  <c r="I136" i="2" l="1"/>
  <c r="D137" i="2" l="1"/>
  <c r="E137" i="2" l="1"/>
  <c r="G137" i="2" s="1"/>
  <c r="F137" i="2"/>
  <c r="H137" i="2" s="1"/>
  <c r="I137" i="2" l="1"/>
  <c r="D138" i="2" s="1"/>
  <c r="E138" i="2" l="1"/>
  <c r="G138" i="2" s="1"/>
  <c r="F138" i="2"/>
  <c r="H138" i="2" s="1"/>
  <c r="I138" i="2" l="1"/>
  <c r="D139" i="2" s="1"/>
  <c r="E139" i="2" l="1"/>
  <c r="G139" i="2" s="1"/>
  <c r="F139" i="2"/>
  <c r="H139" i="2" s="1"/>
  <c r="I139" i="2" l="1"/>
  <c r="D140" i="2" s="1"/>
  <c r="F140" i="2" l="1"/>
  <c r="H140" i="2" s="1"/>
  <c r="E140" i="2"/>
  <c r="G140" i="2" s="1"/>
  <c r="I140" i="2" l="1"/>
  <c r="D141" i="2" s="1"/>
  <c r="E141" i="2" l="1"/>
  <c r="G141" i="2" s="1"/>
  <c r="F141" i="2"/>
  <c r="H141" i="2" s="1"/>
  <c r="I141" i="2" l="1"/>
  <c r="D142" i="2" s="1"/>
  <c r="E142" i="2" l="1"/>
  <c r="G142" i="2" s="1"/>
  <c r="F142" i="2"/>
  <c r="H142" i="2" s="1"/>
  <c r="I142" i="2" l="1"/>
  <c r="D143" i="2" s="1"/>
  <c r="E143" i="2" l="1"/>
  <c r="G143" i="2" s="1"/>
  <c r="F143" i="2"/>
  <c r="H143" i="2" s="1"/>
  <c r="I143" i="2" l="1"/>
  <c r="D144" i="2" s="1"/>
  <c r="E144" i="2" l="1"/>
  <c r="G144" i="2" s="1"/>
  <c r="F144" i="2"/>
  <c r="H144" i="2" s="1"/>
  <c r="I144" i="2" l="1"/>
  <c r="D145" i="2" s="1"/>
  <c r="E145" i="2" l="1"/>
  <c r="G145" i="2" s="1"/>
  <c r="F145" i="2"/>
  <c r="H145" i="2" s="1"/>
  <c r="I145" i="2" l="1"/>
  <c r="D146" i="2" s="1"/>
  <c r="E146" i="2" l="1"/>
  <c r="G146" i="2" s="1"/>
  <c r="F146" i="2"/>
  <c r="H146" i="2" s="1"/>
  <c r="I146" i="2" l="1"/>
  <c r="D147" i="2" s="1"/>
  <c r="E147" i="2" l="1"/>
  <c r="G147" i="2" s="1"/>
  <c r="F147" i="2"/>
  <c r="H147" i="2" s="1"/>
  <c r="I147" i="2" l="1"/>
  <c r="D148" i="2" l="1"/>
  <c r="E148" i="2" l="1"/>
  <c r="G148" i="2" s="1"/>
  <c r="F148" i="2"/>
  <c r="H148" i="2" s="1"/>
  <c r="I148" i="2" l="1"/>
  <c r="D149" i="2" l="1"/>
  <c r="F149" i="2" l="1"/>
  <c r="H149" i="2" s="1"/>
  <c r="E149" i="2"/>
  <c r="G149" i="2" s="1"/>
  <c r="I149" i="2" l="1"/>
  <c r="D150" i="2" s="1"/>
  <c r="F150" i="2" l="1"/>
  <c r="H150" i="2" s="1"/>
  <c r="E150" i="2"/>
  <c r="G150" i="2" s="1"/>
  <c r="I150" i="2" l="1"/>
  <c r="D151" i="2" s="1"/>
  <c r="F151" i="2" l="1"/>
  <c r="H151" i="2" s="1"/>
  <c r="E151" i="2"/>
  <c r="G151" i="2" s="1"/>
  <c r="I151" i="2" l="1"/>
  <c r="D152" i="2" s="1"/>
  <c r="E152" i="2" l="1"/>
  <c r="G152" i="2" s="1"/>
  <c r="F152" i="2"/>
  <c r="H152" i="2" s="1"/>
  <c r="I152" i="2" l="1"/>
  <c r="D153" i="2" s="1"/>
  <c r="F153" i="2" l="1"/>
  <c r="H153" i="2" s="1"/>
  <c r="E153" i="2"/>
  <c r="G153" i="2" s="1"/>
  <c r="I153" i="2" l="1"/>
  <c r="D154" i="2" s="1"/>
  <c r="E154" i="2" l="1"/>
  <c r="G154" i="2" s="1"/>
  <c r="F154" i="2"/>
  <c r="H154" i="2" s="1"/>
  <c r="I154" i="2" l="1"/>
  <c r="D155" i="2" s="1"/>
  <c r="E155" i="2" s="1"/>
  <c r="G155" i="2" s="1"/>
  <c r="F155" i="2" l="1"/>
  <c r="H155" i="2" s="1"/>
  <c r="I155" i="2" s="1"/>
  <c r="D156" i="2" l="1"/>
  <c r="F156" i="2" l="1"/>
  <c r="H156" i="2" s="1"/>
  <c r="E156" i="2"/>
  <c r="G156" i="2" s="1"/>
  <c r="I156" i="2" l="1"/>
  <c r="D157" i="2" s="1"/>
  <c r="E157" i="2" s="1"/>
  <c r="G157" i="2" s="1"/>
  <c r="F157" i="2" l="1"/>
  <c r="H157" i="2" s="1"/>
  <c r="I157" i="2" s="1"/>
  <c r="D158" i="2" l="1"/>
  <c r="E158" i="2" l="1"/>
  <c r="G158" i="2" s="1"/>
  <c r="F158" i="2"/>
  <c r="H158" i="2" s="1"/>
  <c r="I158" i="2" l="1"/>
  <c r="D159" i="2" l="1"/>
  <c r="E159" i="2" l="1"/>
  <c r="G159" i="2" s="1"/>
  <c r="F159" i="2"/>
  <c r="H159" i="2" s="1"/>
  <c r="I159" i="2" l="1"/>
  <c r="D160" i="2" s="1"/>
  <c r="E160" i="2" l="1"/>
  <c r="G160" i="2" s="1"/>
  <c r="F160" i="2"/>
  <c r="H160" i="2" s="1"/>
  <c r="I160" i="2" l="1"/>
  <c r="D161" i="2" l="1"/>
  <c r="E161" i="2" l="1"/>
  <c r="G161" i="2" s="1"/>
  <c r="F161" i="2"/>
  <c r="H161" i="2" s="1"/>
  <c r="I161" i="2" l="1"/>
  <c r="D162" i="2" l="1"/>
  <c r="E162" i="2" l="1"/>
  <c r="G162" i="2" s="1"/>
  <c r="F162" i="2"/>
  <c r="H162" i="2" s="1"/>
  <c r="I162" i="2" l="1"/>
  <c r="D163" i="2" s="1"/>
  <c r="F163" i="2" l="1"/>
  <c r="H163" i="2" s="1"/>
  <c r="E163" i="2"/>
  <c r="G163" i="2" s="1"/>
  <c r="I163" i="2" l="1"/>
  <c r="D164" i="2" s="1"/>
  <c r="F164" i="2" l="1"/>
  <c r="H164" i="2" s="1"/>
  <c r="E164" i="2"/>
  <c r="G164" i="2" s="1"/>
  <c r="I164" i="2" l="1"/>
  <c r="D165" i="2" s="1"/>
  <c r="E165" i="2" l="1"/>
  <c r="G165" i="2" s="1"/>
  <c r="F165" i="2"/>
  <c r="H165" i="2" s="1"/>
  <c r="I165" i="2" l="1"/>
  <c r="D166" i="2" s="1"/>
  <c r="E166" i="2" l="1"/>
  <c r="G166" i="2" s="1"/>
  <c r="F166" i="2"/>
  <c r="H166" i="2" s="1"/>
  <c r="I166" i="2" l="1"/>
  <c r="D167" i="2" l="1"/>
  <c r="F167" i="2" l="1"/>
  <c r="H167" i="2" s="1"/>
  <c r="E167" i="2"/>
  <c r="G167" i="2" s="1"/>
  <c r="I167" i="2" l="1"/>
  <c r="D168" i="2" s="1"/>
  <c r="E168" i="2" l="1"/>
  <c r="G168" i="2" s="1"/>
  <c r="F168" i="2"/>
  <c r="H168" i="2" s="1"/>
  <c r="I168" i="2" l="1"/>
  <c r="D169" i="2" s="1"/>
  <c r="F169" i="2" l="1"/>
  <c r="H169" i="2" s="1"/>
  <c r="E169" i="2"/>
  <c r="G169" i="2" s="1"/>
  <c r="I169" i="2" l="1"/>
  <c r="D170" i="2" s="1"/>
  <c r="E170" i="2" l="1"/>
  <c r="G170" i="2" s="1"/>
  <c r="F170" i="2"/>
  <c r="H170" i="2" s="1"/>
  <c r="I170" i="2" l="1"/>
  <c r="D171" i="2" s="1"/>
  <c r="E171" i="2" l="1"/>
  <c r="G171" i="2" s="1"/>
  <c r="F171" i="2"/>
  <c r="H171" i="2" s="1"/>
  <c r="I171" i="2" l="1"/>
  <c r="D172" i="2" s="1"/>
  <c r="E172" i="2" l="1"/>
  <c r="G172" i="2" s="1"/>
  <c r="F172" i="2"/>
  <c r="H172" i="2" s="1"/>
  <c r="I172" i="2" l="1"/>
  <c r="D173" i="2" l="1"/>
  <c r="E173" i="2" l="1"/>
  <c r="G173" i="2" s="1"/>
  <c r="F173" i="2"/>
  <c r="H173" i="2" s="1"/>
  <c r="I173" i="2" l="1"/>
  <c r="D174" i="2" l="1"/>
  <c r="E174" i="2" l="1"/>
  <c r="G174" i="2" s="1"/>
  <c r="F174" i="2"/>
  <c r="H174" i="2" s="1"/>
  <c r="I174" i="2" l="1"/>
  <c r="D175" i="2" s="1"/>
  <c r="E175" i="2" l="1"/>
  <c r="G175" i="2" s="1"/>
  <c r="F175" i="2"/>
  <c r="H175" i="2" s="1"/>
  <c r="I175" i="2" l="1"/>
  <c r="D176" i="2" l="1"/>
  <c r="E176" i="2" l="1"/>
  <c r="G176" i="2" s="1"/>
  <c r="F176" i="2"/>
  <c r="H176" i="2" s="1"/>
  <c r="I176" i="2" l="1"/>
  <c r="D177" i="2" l="1"/>
  <c r="E177" i="2" l="1"/>
  <c r="G177" i="2" s="1"/>
  <c r="F177" i="2"/>
  <c r="H177" i="2" s="1"/>
  <c r="I177" i="2" l="1"/>
  <c r="D178" i="2" l="1"/>
  <c r="E178" i="2" l="1"/>
  <c r="G178" i="2" s="1"/>
  <c r="F178" i="2"/>
  <c r="H178" i="2" s="1"/>
  <c r="I178" i="2" l="1"/>
  <c r="D179" i="2" l="1"/>
  <c r="E179" i="2" l="1"/>
  <c r="G179" i="2" s="1"/>
  <c r="F179" i="2"/>
  <c r="H179" i="2" s="1"/>
  <c r="I179" i="2" l="1"/>
  <c r="D180" i="2" l="1"/>
  <c r="E180" i="2" l="1"/>
  <c r="G180" i="2" s="1"/>
  <c r="F180" i="2"/>
  <c r="H180" i="2" s="1"/>
  <c r="I180" i="2" l="1"/>
  <c r="D181" i="2" l="1"/>
  <c r="E181" i="2" l="1"/>
  <c r="G181" i="2" s="1"/>
  <c r="F181" i="2"/>
  <c r="H181" i="2" s="1"/>
  <c r="I181" i="2" l="1"/>
  <c r="D182" i="2" s="1"/>
  <c r="E182" i="2" l="1"/>
  <c r="G182" i="2" s="1"/>
  <c r="F182" i="2"/>
  <c r="H182" i="2" s="1"/>
  <c r="I182" i="2" l="1"/>
  <c r="D183" i="2" s="1"/>
  <c r="E183" i="2" l="1"/>
  <c r="G183" i="2" s="1"/>
  <c r="F183" i="2"/>
  <c r="H183" i="2" s="1"/>
  <c r="I183" i="2" l="1"/>
  <c r="D184" i="2" s="1"/>
  <c r="E184" i="2" l="1"/>
  <c r="G184" i="2" s="1"/>
  <c r="F184" i="2"/>
  <c r="H184" i="2" s="1"/>
  <c r="I184" i="2" l="1"/>
  <c r="D185" i="2" s="1"/>
  <c r="E185" i="2" l="1"/>
  <c r="G185" i="2" s="1"/>
  <c r="F185" i="2"/>
  <c r="H185" i="2" s="1"/>
  <c r="I185" i="2" l="1"/>
  <c r="D186" i="2" s="1"/>
  <c r="E186" i="2" l="1"/>
  <c r="G186" i="2" s="1"/>
  <c r="F186" i="2"/>
  <c r="H186" i="2" s="1"/>
  <c r="I186" i="2" l="1"/>
  <c r="D187" i="2" s="1"/>
  <c r="E187" i="2" l="1"/>
  <c r="G187" i="2" s="1"/>
  <c r="F187" i="2"/>
  <c r="H187" i="2" s="1"/>
  <c r="I187" i="2" l="1"/>
  <c r="D188" i="2" s="1"/>
  <c r="E188" i="2" l="1"/>
  <c r="G188" i="2" s="1"/>
  <c r="F188" i="2"/>
  <c r="H188" i="2" s="1"/>
  <c r="I188" i="2" l="1"/>
  <c r="D189" i="2" s="1"/>
  <c r="E189" i="2" l="1"/>
  <c r="G189" i="2" s="1"/>
  <c r="F189" i="2"/>
  <c r="H189" i="2" s="1"/>
  <c r="I189" i="2" l="1"/>
  <c r="D190" i="2" l="1"/>
  <c r="E190" i="2" l="1"/>
  <c r="G190" i="2" s="1"/>
  <c r="F190" i="2"/>
  <c r="H190" i="2" s="1"/>
  <c r="I190" i="2" l="1"/>
  <c r="D191" i="2" l="1"/>
  <c r="E191" i="2" l="1"/>
  <c r="G191" i="2" s="1"/>
  <c r="F191" i="2"/>
  <c r="H191" i="2" s="1"/>
  <c r="I191" i="2" l="1"/>
  <c r="D192" i="2" s="1"/>
  <c r="E192" i="2" l="1"/>
  <c r="G192" i="2" s="1"/>
  <c r="F192" i="2"/>
  <c r="H192" i="2" s="1"/>
  <c r="I192" i="2" l="1"/>
  <c r="D193" i="2" s="1"/>
  <c r="E193" i="2" l="1"/>
  <c r="G193" i="2" s="1"/>
  <c r="F193" i="2"/>
  <c r="H193" i="2" s="1"/>
  <c r="I193" i="2" l="1"/>
  <c r="D194" i="2" s="1"/>
  <c r="E194" i="2" l="1"/>
  <c r="G194" i="2" s="1"/>
  <c r="F194" i="2"/>
  <c r="H194" i="2" s="1"/>
  <c r="I194" i="2" l="1"/>
  <c r="D195" i="2" s="1"/>
  <c r="E195" i="2" l="1"/>
  <c r="G195" i="2" s="1"/>
  <c r="F195" i="2"/>
  <c r="H195" i="2" s="1"/>
  <c r="I195" i="2" l="1"/>
  <c r="D196" i="2" s="1"/>
  <c r="E196" i="2" l="1"/>
  <c r="G196" i="2" s="1"/>
  <c r="F196" i="2"/>
  <c r="H196" i="2" s="1"/>
  <c r="I196" i="2" l="1"/>
  <c r="D197" i="2" s="1"/>
  <c r="E197" i="2" l="1"/>
  <c r="G197" i="2" s="1"/>
  <c r="F197" i="2"/>
  <c r="H197" i="2" s="1"/>
  <c r="I197" i="2" l="1"/>
  <c r="D198" i="2" l="1"/>
  <c r="E198" i="2" l="1"/>
  <c r="G198" i="2" s="1"/>
  <c r="F198" i="2"/>
  <c r="H198" i="2" s="1"/>
  <c r="I198" i="2" l="1"/>
  <c r="D199" i="2" s="1"/>
  <c r="E199" i="2" l="1"/>
  <c r="G199" i="2" s="1"/>
  <c r="F199" i="2"/>
  <c r="H199" i="2" s="1"/>
  <c r="I199" i="2" l="1"/>
  <c r="D200" i="2" s="1"/>
  <c r="E200" i="2" l="1"/>
  <c r="G200" i="2" s="1"/>
  <c r="F200" i="2"/>
  <c r="H200" i="2" s="1"/>
  <c r="I200" i="2" l="1"/>
  <c r="D201" i="2" s="1"/>
  <c r="E201" i="2" l="1"/>
  <c r="G201" i="2" s="1"/>
  <c r="F201" i="2"/>
  <c r="H201" i="2" s="1"/>
  <c r="I201" i="2" l="1"/>
  <c r="D202" i="2" l="1"/>
  <c r="E202" i="2" s="1"/>
  <c r="G202" i="2" s="1"/>
  <c r="F202" i="2" l="1"/>
  <c r="H202" i="2" s="1"/>
  <c r="I202" i="2" s="1"/>
  <c r="D203" i="2" l="1"/>
  <c r="F203" i="2" l="1"/>
  <c r="H203" i="2" s="1"/>
  <c r="E203" i="2"/>
  <c r="G203" i="2" s="1"/>
  <c r="I203" i="2" l="1"/>
  <c r="D204" i="2" l="1"/>
  <c r="E204" i="2" l="1"/>
  <c r="G204" i="2" s="1"/>
  <c r="F204" i="2"/>
  <c r="H204" i="2" s="1"/>
  <c r="I204" i="2" l="1"/>
  <c r="D205" i="2" s="1"/>
  <c r="E205" i="2" s="1"/>
  <c r="G205" i="2" s="1"/>
  <c r="F205" i="2" l="1"/>
  <c r="H205" i="2" s="1"/>
  <c r="I205" i="2" s="1"/>
  <c r="D206" i="2" l="1"/>
  <c r="E206" i="2" l="1"/>
  <c r="G206" i="2" s="1"/>
  <c r="F206" i="2"/>
  <c r="H206" i="2" s="1"/>
  <c r="I206" i="2" l="1"/>
  <c r="D207" i="2" s="1"/>
  <c r="E207" i="2" s="1"/>
  <c r="G207" i="2" s="1"/>
  <c r="F207" i="2" l="1"/>
  <c r="H207" i="2" s="1"/>
  <c r="I207" i="2" s="1"/>
  <c r="D208" i="2" l="1"/>
  <c r="F208" i="2" l="1"/>
  <c r="H208" i="2" s="1"/>
  <c r="E208" i="2"/>
  <c r="G208" i="2" s="1"/>
  <c r="I208" i="2" l="1"/>
  <c r="D209" i="2" s="1"/>
  <c r="F209" i="2" l="1"/>
  <c r="H209" i="2" s="1"/>
  <c r="E209" i="2"/>
  <c r="G209" i="2" s="1"/>
  <c r="I209" i="2" l="1"/>
  <c r="D210" i="2" s="1"/>
  <c r="E210" i="2" l="1"/>
  <c r="G210" i="2" s="1"/>
  <c r="F210" i="2"/>
  <c r="H210" i="2" s="1"/>
  <c r="I210" i="2" l="1"/>
  <c r="D211" i="2" s="1"/>
  <c r="E211" i="2" l="1"/>
  <c r="G211" i="2" s="1"/>
  <c r="F211" i="2"/>
  <c r="H211" i="2" s="1"/>
  <c r="I211" i="2" l="1"/>
  <c r="D212" i="2" s="1"/>
  <c r="E212" i="2" l="1"/>
  <c r="G212" i="2" s="1"/>
  <c r="F212" i="2"/>
  <c r="H212" i="2" s="1"/>
  <c r="I212" i="2" l="1"/>
  <c r="D213" i="2" l="1"/>
  <c r="E213" i="2" l="1"/>
  <c r="G213" i="2" s="1"/>
  <c r="F213" i="2"/>
  <c r="H213" i="2" s="1"/>
  <c r="I213" i="2" l="1"/>
  <c r="D214" i="2" l="1"/>
  <c r="E214" i="2" s="1"/>
  <c r="G214" i="2" s="1"/>
  <c r="F214" i="2" l="1"/>
  <c r="H214" i="2" s="1"/>
  <c r="I214" i="2" s="1"/>
  <c r="D215" i="2" l="1"/>
  <c r="E215" i="2" l="1"/>
  <c r="G215" i="2" s="1"/>
  <c r="F215" i="2"/>
  <c r="H215" i="2" s="1"/>
  <c r="I215" i="2" l="1"/>
  <c r="D216" i="2" s="1"/>
  <c r="E216" i="2" s="1"/>
  <c r="G216" i="2" s="1"/>
  <c r="F216" i="2" l="1"/>
  <c r="H216" i="2" s="1"/>
  <c r="I216" i="2" s="1"/>
  <c r="D217" i="2" l="1"/>
  <c r="F217" i="2" l="1"/>
  <c r="H217" i="2" s="1"/>
  <c r="E217" i="2"/>
  <c r="G217" i="2" s="1"/>
  <c r="I217" i="2" l="1"/>
  <c r="D218" i="2" s="1"/>
  <c r="F218" i="2" l="1"/>
  <c r="H218" i="2" s="1"/>
  <c r="E218" i="2"/>
  <c r="G218" i="2" s="1"/>
  <c r="I218" i="2" l="1"/>
  <c r="D219" i="2" s="1"/>
  <c r="F219" i="2" s="1"/>
  <c r="H219" i="2" s="1"/>
  <c r="E219" i="2" l="1"/>
  <c r="G219" i="2" s="1"/>
  <c r="I219" i="2" s="1"/>
  <c r="D220" i="2" l="1"/>
  <c r="E220" i="2" l="1"/>
  <c r="G220" i="2" s="1"/>
  <c r="F220" i="2"/>
  <c r="H220" i="2" s="1"/>
  <c r="I220" i="2" l="1"/>
  <c r="D221" i="2" l="1"/>
  <c r="E221" i="2" l="1"/>
  <c r="G221" i="2" s="1"/>
  <c r="F221" i="2"/>
  <c r="H221" i="2" s="1"/>
  <c r="I221" i="2" l="1"/>
  <c r="D222" i="2" s="1"/>
  <c r="E222" i="2" l="1"/>
  <c r="G222" i="2" s="1"/>
  <c r="F222" i="2"/>
  <c r="H222" i="2" s="1"/>
  <c r="I222" i="2" l="1"/>
  <c r="D223" i="2" s="1"/>
  <c r="F223" i="2" l="1"/>
  <c r="H223" i="2" s="1"/>
  <c r="E223" i="2"/>
  <c r="G223" i="2" s="1"/>
  <c r="I223" i="2" l="1"/>
  <c r="D224" i="2" s="1"/>
  <c r="F224" i="2" l="1"/>
  <c r="H224" i="2" s="1"/>
  <c r="E224" i="2"/>
  <c r="G224" i="2" s="1"/>
  <c r="I224" i="2" l="1"/>
  <c r="D225" i="2" s="1"/>
  <c r="E225" i="2" l="1"/>
  <c r="G225" i="2" s="1"/>
  <c r="F225" i="2"/>
  <c r="H225" i="2" s="1"/>
  <c r="I225" i="2" l="1"/>
  <c r="D226" i="2" s="1"/>
  <c r="E226" i="2" l="1"/>
  <c r="G226" i="2" s="1"/>
  <c r="F226" i="2"/>
  <c r="H226" i="2" s="1"/>
  <c r="I226" i="2" l="1"/>
  <c r="D227" i="2" s="1"/>
  <c r="F227" i="2" l="1"/>
  <c r="H227" i="2" s="1"/>
  <c r="E227" i="2"/>
  <c r="G227" i="2" s="1"/>
  <c r="I227" i="2" l="1"/>
  <c r="D228" i="2" s="1"/>
  <c r="E228" i="2" l="1"/>
  <c r="G228" i="2" s="1"/>
  <c r="F228" i="2"/>
  <c r="H228" i="2" s="1"/>
  <c r="I228" i="2" l="1"/>
  <c r="D229" i="2" l="1"/>
  <c r="F229" i="2" l="1"/>
  <c r="H229" i="2" s="1"/>
  <c r="E229" i="2"/>
  <c r="G229" i="2" s="1"/>
  <c r="I229" i="2" l="1"/>
  <c r="D230" i="2" s="1"/>
  <c r="E230" i="2" s="1"/>
  <c r="G230" i="2" s="1"/>
  <c r="F230" i="2" l="1"/>
  <c r="H230" i="2" s="1"/>
  <c r="I230" i="2" s="1"/>
  <c r="D231" i="2" l="1"/>
  <c r="F231" i="2" l="1"/>
  <c r="H231" i="2" s="1"/>
  <c r="E231" i="2"/>
  <c r="G231" i="2" s="1"/>
  <c r="I231" i="2" l="1"/>
  <c r="D232" i="2" s="1"/>
  <c r="E232" i="2" l="1"/>
  <c r="G232" i="2" s="1"/>
  <c r="F232" i="2"/>
  <c r="H232" i="2" s="1"/>
  <c r="I232" i="2" l="1"/>
  <c r="D233" i="2" s="1"/>
  <c r="E233" i="2" l="1"/>
  <c r="G233" i="2" s="1"/>
  <c r="F233" i="2"/>
  <c r="H233" i="2" s="1"/>
  <c r="I233" i="2" l="1"/>
  <c r="D234" i="2" l="1"/>
  <c r="E234" i="2" l="1"/>
  <c r="G234" i="2" s="1"/>
  <c r="F234" i="2"/>
  <c r="H234" i="2" s="1"/>
  <c r="I234" i="2" l="1"/>
  <c r="D235" i="2" s="1"/>
  <c r="E235" i="2" l="1"/>
  <c r="G235" i="2" s="1"/>
  <c r="F235" i="2"/>
  <c r="H235" i="2" s="1"/>
  <c r="I235" i="2" l="1"/>
  <c r="D236" i="2" s="1"/>
  <c r="E236" i="2" l="1"/>
  <c r="G236" i="2" s="1"/>
  <c r="F236" i="2"/>
  <c r="H236" i="2" s="1"/>
  <c r="I236" i="2" l="1"/>
  <c r="D237" i="2" l="1"/>
  <c r="E237" i="2" l="1"/>
  <c r="G237" i="2" s="1"/>
  <c r="F237" i="2"/>
  <c r="H237" i="2" s="1"/>
  <c r="I237" i="2" l="1"/>
  <c r="D238" i="2" s="1"/>
  <c r="E238" i="2" l="1"/>
  <c r="G238" i="2" s="1"/>
  <c r="F238" i="2"/>
  <c r="H238" i="2" s="1"/>
  <c r="I238" i="2" l="1"/>
  <c r="D239" i="2" l="1"/>
  <c r="E239" i="2" l="1"/>
  <c r="G239" i="2" s="1"/>
  <c r="F239" i="2"/>
  <c r="H239" i="2" s="1"/>
  <c r="I239" i="2" l="1"/>
  <c r="D240" i="2" s="1"/>
  <c r="E240" i="2" l="1"/>
  <c r="G240" i="2" s="1"/>
  <c r="F240" i="2"/>
  <c r="H240" i="2" s="1"/>
  <c r="I240" i="2" l="1"/>
  <c r="D241" i="2" s="1"/>
  <c r="E241" i="2" s="1"/>
  <c r="G241" i="2" s="1"/>
  <c r="F241" i="2" l="1"/>
  <c r="H241" i="2" s="1"/>
  <c r="I241" i="2" s="1"/>
  <c r="D242" i="2" l="1"/>
  <c r="F242" i="2" l="1"/>
  <c r="H242" i="2" s="1"/>
  <c r="E242" i="2"/>
  <c r="G242" i="2" s="1"/>
  <c r="I242" i="2" l="1"/>
  <c r="D243" i="2" s="1"/>
  <c r="F243" i="2" l="1"/>
  <c r="H243" i="2" s="1"/>
  <c r="E243" i="2"/>
  <c r="G243" i="2" s="1"/>
  <c r="I243" i="2" l="1"/>
  <c r="D244" i="2" s="1"/>
  <c r="E244" i="2" s="1"/>
  <c r="G244" i="2" s="1"/>
  <c r="F244" i="2" l="1"/>
  <c r="H244" i="2" s="1"/>
  <c r="I244" i="2" s="1"/>
  <c r="D245" i="2" l="1"/>
  <c r="F245" i="2" l="1"/>
  <c r="H245" i="2" s="1"/>
  <c r="E245" i="2"/>
  <c r="G245" i="2" s="1"/>
  <c r="I245" i="2" l="1"/>
  <c r="D246" i="2" s="1"/>
  <c r="E246" i="2" l="1"/>
  <c r="G246" i="2" s="1"/>
  <c r="F246" i="2"/>
  <c r="H246" i="2" s="1"/>
  <c r="I246" i="2" l="1"/>
  <c r="D247" i="2" s="1"/>
  <c r="E247" i="2" l="1"/>
  <c r="G247" i="2" s="1"/>
  <c r="F247" i="2"/>
  <c r="H247" i="2" s="1"/>
  <c r="I247" i="2" l="1"/>
  <c r="D248" i="2" l="1"/>
  <c r="E248" i="2" l="1"/>
  <c r="G248" i="2" s="1"/>
  <c r="F248" i="2"/>
  <c r="H248" i="2" s="1"/>
  <c r="I248" i="2" l="1"/>
  <c r="D249" i="2" s="1"/>
  <c r="E249" i="2" l="1"/>
  <c r="G249" i="2" s="1"/>
  <c r="F249" i="2"/>
  <c r="H249" i="2" s="1"/>
  <c r="I249" i="2" l="1"/>
  <c r="D250" i="2" s="1"/>
  <c r="E250" i="2" s="1"/>
  <c r="G250" i="2" s="1"/>
  <c r="F250" i="2" l="1"/>
  <c r="H250" i="2" s="1"/>
  <c r="I250" i="2" s="1"/>
  <c r="D251" i="2" l="1"/>
  <c r="E251" i="2" l="1"/>
  <c r="G251" i="2" s="1"/>
  <c r="F251" i="2"/>
  <c r="H251" i="2" s="1"/>
  <c r="I251" i="2" l="1"/>
  <c r="D252" i="2" s="1"/>
  <c r="E252" i="2" l="1"/>
  <c r="G252" i="2" s="1"/>
  <c r="F252" i="2"/>
  <c r="H252" i="2" s="1"/>
  <c r="I252" i="2" l="1"/>
  <c r="D253" i="2" s="1"/>
  <c r="F253" i="2" l="1"/>
  <c r="H253" i="2" s="1"/>
  <c r="E253" i="2"/>
  <c r="G253" i="2" s="1"/>
  <c r="I253" i="2" l="1"/>
  <c r="D254" i="2" s="1"/>
  <c r="F254" i="2" l="1"/>
  <c r="H254" i="2" s="1"/>
  <c r="E254" i="2"/>
  <c r="G254" i="2" s="1"/>
  <c r="I254" i="2" l="1"/>
  <c r="D255" i="2" l="1"/>
  <c r="E255" i="2" s="1"/>
  <c r="G255" i="2" s="1"/>
  <c r="F255" i="2" l="1"/>
  <c r="H255" i="2" s="1"/>
  <c r="I255" i="2" s="1"/>
  <c r="D256" i="2" l="1"/>
  <c r="F256" i="2" l="1"/>
  <c r="H256" i="2" s="1"/>
  <c r="E256" i="2"/>
  <c r="G256" i="2" s="1"/>
  <c r="I256" i="2" l="1"/>
  <c r="D257" i="2" s="1"/>
  <c r="F257" i="2" s="1"/>
  <c r="H257" i="2" s="1"/>
  <c r="E257" i="2" l="1"/>
  <c r="G257" i="2" s="1"/>
  <c r="I257" i="2" s="1"/>
  <c r="D258" i="2" l="1"/>
  <c r="E258" i="2" l="1"/>
  <c r="G258" i="2" s="1"/>
  <c r="F258" i="2"/>
  <c r="H258" i="2" s="1"/>
  <c r="I258" i="2" l="1"/>
  <c r="D259" i="2" s="1"/>
  <c r="E259" i="2" l="1"/>
  <c r="G259" i="2" s="1"/>
  <c r="F259" i="2"/>
  <c r="H259" i="2" s="1"/>
  <c r="I259" i="2" l="1"/>
  <c r="D260" i="2" s="1"/>
  <c r="E260" i="2" l="1"/>
  <c r="G260" i="2" s="1"/>
  <c r="F260" i="2"/>
  <c r="H260" i="2" s="1"/>
  <c r="I260" i="2" l="1"/>
  <c r="D261" i="2" s="1"/>
  <c r="E261" i="2" s="1"/>
  <c r="G261" i="2" s="1"/>
  <c r="F261" i="2" l="1"/>
  <c r="H261" i="2" s="1"/>
  <c r="I261" i="2" s="1"/>
  <c r="D262" i="2" l="1"/>
  <c r="E262" i="2" l="1"/>
  <c r="G262" i="2" s="1"/>
  <c r="F262" i="2"/>
  <c r="H262" i="2" s="1"/>
  <c r="I262" i="2" l="1"/>
  <c r="D263" i="2" s="1"/>
  <c r="E263" i="2" l="1"/>
  <c r="G263" i="2" s="1"/>
  <c r="F263" i="2"/>
  <c r="H263" i="2" s="1"/>
  <c r="I263" i="2" l="1"/>
  <c r="D264" i="2" s="1"/>
  <c r="E264" i="2" l="1"/>
  <c r="G264" i="2" s="1"/>
  <c r="F264" i="2"/>
  <c r="H264" i="2" s="1"/>
  <c r="I264" i="2" l="1"/>
  <c r="D265" i="2" s="1"/>
  <c r="E265" i="2" l="1"/>
  <c r="G265" i="2" s="1"/>
  <c r="F265" i="2"/>
  <c r="H265" i="2" s="1"/>
  <c r="I265" i="2" l="1"/>
  <c r="D266" i="2" s="1"/>
  <c r="E266" i="2" l="1"/>
  <c r="G266" i="2" s="1"/>
  <c r="F266" i="2"/>
  <c r="H266" i="2" s="1"/>
  <c r="I266" i="2" l="1"/>
  <c r="D267" i="2" s="1"/>
  <c r="F267" i="2" l="1"/>
  <c r="H267" i="2" s="1"/>
  <c r="E267" i="2"/>
  <c r="G267" i="2" s="1"/>
  <c r="I267" i="2" l="1"/>
  <c r="D268" i="2" s="1"/>
  <c r="F268" i="2" l="1"/>
  <c r="H268" i="2" s="1"/>
  <c r="E268" i="2"/>
  <c r="G268" i="2" s="1"/>
  <c r="I268" i="2" l="1"/>
  <c r="D269" i="2" s="1"/>
  <c r="E269" i="2" l="1"/>
  <c r="G269" i="2" s="1"/>
  <c r="F269" i="2"/>
  <c r="H269" i="2" s="1"/>
  <c r="I269" i="2" l="1"/>
  <c r="D270" i="2" s="1"/>
  <c r="F270" i="2" l="1"/>
  <c r="H270" i="2" s="1"/>
  <c r="E270" i="2"/>
  <c r="G270" i="2" s="1"/>
  <c r="I270" i="2" l="1"/>
  <c r="D271" i="2" s="1"/>
  <c r="F271" i="2" l="1"/>
  <c r="H271" i="2" s="1"/>
  <c r="E271" i="2"/>
  <c r="G271" i="2" s="1"/>
  <c r="I271" i="2" l="1"/>
  <c r="D272" i="2" s="1"/>
  <c r="E272" i="2" l="1"/>
  <c r="G272" i="2" s="1"/>
  <c r="F272" i="2"/>
  <c r="H272" i="2" s="1"/>
  <c r="I272" i="2" l="1"/>
  <c r="D273" i="2" s="1"/>
  <c r="F273" i="2" l="1"/>
  <c r="H273" i="2" s="1"/>
  <c r="E273" i="2"/>
  <c r="G273" i="2" s="1"/>
  <c r="I273" i="2" l="1"/>
  <c r="D274" i="2" s="1"/>
  <c r="E274" i="2" l="1"/>
  <c r="G274" i="2" s="1"/>
  <c r="F274" i="2"/>
  <c r="H274" i="2" s="1"/>
  <c r="I274" i="2" l="1"/>
  <c r="D275" i="2" l="1"/>
  <c r="E275" i="2" l="1"/>
  <c r="G275" i="2" s="1"/>
  <c r="F275" i="2"/>
  <c r="H275" i="2" s="1"/>
  <c r="I275" i="2" l="1"/>
  <c r="D276" i="2" l="1"/>
  <c r="E276" i="2" l="1"/>
  <c r="G276" i="2" s="1"/>
  <c r="F276" i="2"/>
  <c r="H276" i="2" s="1"/>
  <c r="I276" i="2" l="1"/>
  <c r="D277" i="2" s="1"/>
  <c r="F277" i="2" l="1"/>
  <c r="H277" i="2" s="1"/>
  <c r="E277" i="2"/>
  <c r="G277" i="2" s="1"/>
  <c r="I277" i="2" l="1"/>
  <c r="D278" i="2" s="1"/>
  <c r="E278" i="2" s="1"/>
  <c r="G278" i="2" s="1"/>
  <c r="F278" i="2" l="1"/>
  <c r="H278" i="2" s="1"/>
  <c r="I278" i="2" s="1"/>
  <c r="D279" i="2" l="1"/>
  <c r="F279" i="2" l="1"/>
  <c r="H279" i="2" s="1"/>
  <c r="E279" i="2"/>
  <c r="G279" i="2" s="1"/>
  <c r="I279" i="2" l="1"/>
  <c r="D280" i="2" l="1"/>
  <c r="E280" i="2" s="1"/>
  <c r="G280" i="2" s="1"/>
  <c r="F280" i="2" l="1"/>
  <c r="H280" i="2" s="1"/>
  <c r="I280" i="2" s="1"/>
  <c r="D281" i="2" l="1"/>
  <c r="F281" i="2" l="1"/>
  <c r="H281" i="2" s="1"/>
  <c r="E281" i="2"/>
  <c r="G281" i="2" s="1"/>
  <c r="I281" i="2" l="1"/>
  <c r="D282" i="2" s="1"/>
  <c r="F282" i="2" s="1"/>
  <c r="H282" i="2" s="1"/>
  <c r="E282" i="2" l="1"/>
  <c r="G282" i="2" s="1"/>
  <c r="I282" i="2" s="1"/>
  <c r="D283" i="2" l="1"/>
  <c r="F283" i="2" l="1"/>
  <c r="H283" i="2" s="1"/>
  <c r="E283" i="2"/>
  <c r="G283" i="2" s="1"/>
  <c r="I283" i="2" l="1"/>
  <c r="D284" i="2" s="1"/>
  <c r="F284" i="2" l="1"/>
  <c r="H284" i="2" s="1"/>
  <c r="E284" i="2"/>
  <c r="G284" i="2" s="1"/>
  <c r="I284" i="2" l="1"/>
  <c r="D285" i="2" s="1"/>
  <c r="F285" i="2" l="1"/>
  <c r="H285" i="2" s="1"/>
  <c r="E285" i="2"/>
  <c r="G285" i="2" s="1"/>
  <c r="I285" i="2" l="1"/>
  <c r="D286" i="2" s="1"/>
  <c r="E286" i="2" s="1"/>
  <c r="G286" i="2" s="1"/>
  <c r="F286" i="2" l="1"/>
  <c r="H286" i="2" s="1"/>
  <c r="I286" i="2" s="1"/>
  <c r="D287" i="2" l="1"/>
  <c r="E287" i="2" l="1"/>
  <c r="G287" i="2" s="1"/>
  <c r="F287" i="2"/>
  <c r="H287" i="2" s="1"/>
  <c r="I287" i="2" l="1"/>
  <c r="D288" i="2" l="1"/>
  <c r="F288" i="2" s="1"/>
  <c r="H288" i="2" s="1"/>
  <c r="E288" i="2" l="1"/>
  <c r="G288" i="2" s="1"/>
  <c r="I288" i="2" s="1"/>
  <c r="D289" i="2" l="1"/>
  <c r="F289" i="2" l="1"/>
  <c r="H289" i="2" s="1"/>
  <c r="E289" i="2"/>
  <c r="G289" i="2" s="1"/>
  <c r="I289" i="2" l="1"/>
  <c r="D290" i="2" s="1"/>
  <c r="E290" i="2" l="1"/>
  <c r="G290" i="2" s="1"/>
  <c r="F290" i="2"/>
  <c r="H290" i="2" s="1"/>
  <c r="I290" i="2" l="1"/>
  <c r="D291" i="2" l="1"/>
  <c r="E291" i="2" l="1"/>
  <c r="G291" i="2" s="1"/>
  <c r="F291" i="2"/>
  <c r="H291" i="2" s="1"/>
  <c r="I291" i="2" l="1"/>
  <c r="D292" i="2" s="1"/>
  <c r="E292" i="2" l="1"/>
  <c r="G292" i="2" s="1"/>
  <c r="F292" i="2"/>
  <c r="H292" i="2" s="1"/>
  <c r="I292" i="2" l="1"/>
  <c r="D293" i="2" s="1"/>
  <c r="E293" i="2" l="1"/>
  <c r="G293" i="2" s="1"/>
  <c r="F293" i="2"/>
  <c r="H293" i="2" s="1"/>
  <c r="I293" i="2" l="1"/>
  <c r="D294" i="2" l="1"/>
  <c r="E294" i="2" s="1"/>
  <c r="G294" i="2" s="1"/>
  <c r="F294" i="2" l="1"/>
  <c r="H294" i="2" s="1"/>
  <c r="I294" i="2" s="1"/>
  <c r="D295" i="2" l="1"/>
  <c r="F295" i="2" l="1"/>
  <c r="H295" i="2" s="1"/>
  <c r="E295" i="2"/>
  <c r="G295" i="2" s="1"/>
  <c r="I295" i="2" l="1"/>
  <c r="D296" i="2" s="1"/>
  <c r="F296" i="2" s="1"/>
  <c r="H296" i="2" s="1"/>
  <c r="E296" i="2" l="1"/>
  <c r="G296" i="2" s="1"/>
  <c r="I296" i="2" s="1"/>
  <c r="D297" i="2" l="1"/>
  <c r="E297" i="2" s="1"/>
  <c r="G297" i="2" s="1"/>
  <c r="F297" i="2" l="1"/>
  <c r="H297" i="2" s="1"/>
  <c r="I297" i="2" s="1"/>
  <c r="D298" i="2" l="1"/>
  <c r="E298" i="2" l="1"/>
  <c r="G298" i="2" s="1"/>
  <c r="F298" i="2"/>
  <c r="H298" i="2" s="1"/>
  <c r="I298" i="2" l="1"/>
  <c r="D299" i="2" s="1"/>
  <c r="F299" i="2" s="1"/>
  <c r="H299" i="2" s="1"/>
  <c r="E299" i="2" l="1"/>
  <c r="G299" i="2" s="1"/>
  <c r="I299" i="2" s="1"/>
  <c r="D300" i="2" l="1"/>
  <c r="E300" i="2" l="1"/>
  <c r="G300" i="2" s="1"/>
  <c r="F300" i="2"/>
  <c r="H300" i="2" s="1"/>
  <c r="I300" i="2" l="1"/>
  <c r="D301" i="2" l="1"/>
  <c r="E301" i="2" l="1"/>
  <c r="G301" i="2" s="1"/>
  <c r="F301" i="2"/>
  <c r="H301" i="2" s="1"/>
  <c r="I301" i="2" l="1"/>
  <c r="D302" i="2" s="1"/>
  <c r="E302" i="2" l="1"/>
  <c r="G302" i="2" s="1"/>
  <c r="F302" i="2"/>
  <c r="H302" i="2" s="1"/>
  <c r="I302" i="2" l="1"/>
  <c r="D303" i="2" l="1"/>
  <c r="E303" i="2" l="1"/>
  <c r="G303" i="2" s="1"/>
  <c r="F303" i="2"/>
  <c r="H303" i="2" s="1"/>
  <c r="I303" i="2" l="1"/>
  <c r="D304" i="2" l="1"/>
  <c r="E304" i="2" l="1"/>
  <c r="G304" i="2" s="1"/>
  <c r="F304" i="2"/>
  <c r="H304" i="2" s="1"/>
  <c r="I304" i="2" l="1"/>
  <c r="D305" i="2" l="1"/>
  <c r="E305" i="2" s="1"/>
  <c r="G305" i="2" s="1"/>
  <c r="F305" i="2" l="1"/>
  <c r="H305" i="2" s="1"/>
  <c r="I305" i="2" s="1"/>
  <c r="D306" i="2" l="1"/>
  <c r="F306" i="2" l="1"/>
  <c r="H306" i="2" s="1"/>
  <c r="E306" i="2"/>
  <c r="G306" i="2" s="1"/>
  <c r="I306" i="2" l="1"/>
  <c r="D307" i="2" l="1"/>
  <c r="E307" i="2" s="1"/>
  <c r="G307" i="2" s="1"/>
  <c r="F307" i="2" l="1"/>
  <c r="H307" i="2" s="1"/>
  <c r="I307" i="2" s="1"/>
  <c r="D308" i="2" l="1"/>
  <c r="F308" i="2" l="1"/>
  <c r="H308" i="2" s="1"/>
  <c r="E308" i="2"/>
  <c r="G308" i="2" s="1"/>
  <c r="I308" i="2" l="1"/>
  <c r="D309" i="2" s="1"/>
  <c r="E309" i="2" l="1"/>
  <c r="G309" i="2" s="1"/>
  <c r="F309" i="2"/>
  <c r="H309" i="2" s="1"/>
  <c r="I309" i="2" l="1"/>
  <c r="D310" i="2" l="1"/>
  <c r="F310" i="2" l="1"/>
  <c r="H310" i="2" s="1"/>
  <c r="E310" i="2"/>
  <c r="G310" i="2" s="1"/>
  <c r="I310" i="2" l="1"/>
  <c r="D311" i="2" s="1"/>
  <c r="E311" i="2" l="1"/>
  <c r="G311" i="2" s="1"/>
  <c r="F311" i="2"/>
  <c r="H311" i="2" s="1"/>
  <c r="I311" i="2" l="1"/>
  <c r="D312" i="2" l="1"/>
  <c r="F312" i="2" l="1"/>
  <c r="H312" i="2" s="1"/>
  <c r="E312" i="2"/>
  <c r="G312" i="2" s="1"/>
  <c r="I312" i="2" l="1"/>
  <c r="D313" i="2" s="1"/>
  <c r="E313" i="2" l="1"/>
  <c r="G313" i="2" s="1"/>
  <c r="F313" i="2"/>
  <c r="H313" i="2" s="1"/>
  <c r="I313" i="2" l="1"/>
  <c r="D314" i="2" s="1"/>
  <c r="E314" i="2" s="1"/>
  <c r="G314" i="2" s="1"/>
  <c r="F314" i="2" l="1"/>
  <c r="H314" i="2" s="1"/>
  <c r="I314" i="2" s="1"/>
  <c r="D315" i="2" l="1"/>
  <c r="E315" i="2" l="1"/>
  <c r="G315" i="2" s="1"/>
  <c r="F315" i="2"/>
  <c r="H315" i="2" s="1"/>
  <c r="I315" i="2" l="1"/>
  <c r="D316" i="2" l="1"/>
  <c r="F316" i="2" l="1"/>
  <c r="H316" i="2" s="1"/>
  <c r="E316" i="2"/>
  <c r="G316" i="2" s="1"/>
  <c r="I316" i="2" l="1"/>
  <c r="D317" i="2" l="1"/>
  <c r="E317" i="2" l="1"/>
  <c r="G317" i="2" s="1"/>
  <c r="F317" i="2"/>
  <c r="H317" i="2" s="1"/>
  <c r="I317" i="2" l="1"/>
  <c r="D318" i="2" l="1"/>
  <c r="E318" i="2" l="1"/>
  <c r="G318" i="2" s="1"/>
  <c r="F318" i="2"/>
  <c r="H318" i="2" s="1"/>
  <c r="I318" i="2" l="1"/>
  <c r="D319" i="2" s="1"/>
  <c r="F319" i="2" l="1"/>
  <c r="H319" i="2" s="1"/>
  <c r="E319" i="2"/>
  <c r="G319" i="2" s="1"/>
  <c r="I319" i="2" l="1"/>
  <c r="D320" i="2" s="1"/>
  <c r="E320" i="2" l="1"/>
  <c r="G320" i="2" s="1"/>
  <c r="F320" i="2"/>
  <c r="H320" i="2" s="1"/>
  <c r="I320" i="2" l="1"/>
  <c r="D321" i="2" l="1"/>
  <c r="E321" i="2" l="1"/>
  <c r="G321" i="2" s="1"/>
  <c r="F321" i="2"/>
  <c r="H321" i="2" s="1"/>
  <c r="I321" i="2" l="1"/>
  <c r="D322" i="2" l="1"/>
  <c r="E322" i="2" l="1"/>
  <c r="G322" i="2" s="1"/>
  <c r="F322" i="2"/>
  <c r="H322" i="2" s="1"/>
  <c r="I322" i="2" l="1"/>
  <c r="D323" i="2" s="1"/>
  <c r="E323" i="2" l="1"/>
  <c r="G323" i="2" s="1"/>
  <c r="F323" i="2"/>
  <c r="H323" i="2" s="1"/>
  <c r="I323" i="2" l="1"/>
  <c r="D324" i="2" l="1"/>
  <c r="E324" i="2" l="1"/>
  <c r="G324" i="2" s="1"/>
  <c r="F324" i="2"/>
  <c r="H324" i="2" s="1"/>
  <c r="I324" i="2" l="1"/>
  <c r="D325" i="2" s="1"/>
  <c r="E325" i="2" l="1"/>
  <c r="G325" i="2" s="1"/>
  <c r="F325" i="2"/>
  <c r="H325" i="2" s="1"/>
  <c r="I325" i="2" l="1"/>
  <c r="D326" i="2" l="1"/>
  <c r="F326" i="2" l="1"/>
  <c r="H326" i="2" s="1"/>
  <c r="E326" i="2"/>
  <c r="G326" i="2" s="1"/>
  <c r="I326" i="2" l="1"/>
  <c r="D327" i="2" s="1"/>
  <c r="F327" i="2" l="1"/>
  <c r="H327" i="2" s="1"/>
  <c r="E327" i="2"/>
  <c r="G327" i="2" s="1"/>
  <c r="I327" i="2" l="1"/>
  <c r="D328" i="2" s="1"/>
  <c r="F328" i="2" l="1"/>
  <c r="H328" i="2" s="1"/>
  <c r="E328" i="2"/>
  <c r="G328" i="2" s="1"/>
  <c r="I328" i="2" l="1"/>
  <c r="D329" i="2" l="1"/>
  <c r="F329" i="2" l="1"/>
  <c r="H329" i="2" s="1"/>
  <c r="E329" i="2"/>
  <c r="G329" i="2" s="1"/>
  <c r="I329" i="2" l="1"/>
  <c r="D330" i="2" l="1"/>
  <c r="E330" i="2" s="1"/>
  <c r="G330" i="2" s="1"/>
  <c r="F330" i="2" l="1"/>
  <c r="H330" i="2" s="1"/>
  <c r="I330" i="2" s="1"/>
  <c r="D331" i="2" l="1"/>
  <c r="E331" i="2" l="1"/>
  <c r="G331" i="2" s="1"/>
  <c r="F331" i="2"/>
  <c r="H331" i="2" s="1"/>
  <c r="I331" i="2" l="1"/>
  <c r="D332" i="2" s="1"/>
  <c r="F332" i="2" l="1"/>
  <c r="H332" i="2" s="1"/>
  <c r="E332" i="2"/>
  <c r="G332" i="2" s="1"/>
  <c r="I332" i="2" l="1"/>
  <c r="D333" i="2" s="1"/>
  <c r="E333" i="2" l="1"/>
  <c r="G333" i="2" s="1"/>
  <c r="F333" i="2"/>
  <c r="H333" i="2" s="1"/>
  <c r="I333" i="2" l="1"/>
  <c r="D334" i="2" s="1"/>
  <c r="E334" i="2" s="1"/>
  <c r="G334" i="2" s="1"/>
  <c r="F334" i="2" l="1"/>
  <c r="H334" i="2" s="1"/>
  <c r="I334" i="2" s="1"/>
  <c r="D335" i="2" l="1"/>
  <c r="E335" i="2" l="1"/>
  <c r="G335" i="2" s="1"/>
  <c r="F335" i="2"/>
  <c r="H335" i="2" s="1"/>
  <c r="I335" i="2" l="1"/>
  <c r="D336" i="2" s="1"/>
  <c r="E336" i="2" l="1"/>
  <c r="G336" i="2" s="1"/>
  <c r="F336" i="2"/>
  <c r="H336" i="2" s="1"/>
  <c r="I336" i="2" l="1"/>
  <c r="D337" i="2" s="1"/>
  <c r="F337" i="2" l="1"/>
  <c r="H337" i="2" s="1"/>
  <c r="E337" i="2"/>
  <c r="G337" i="2" s="1"/>
  <c r="I337" i="2" l="1"/>
  <c r="D338" i="2" s="1"/>
  <c r="E338" i="2" s="1"/>
  <c r="G338" i="2" s="1"/>
  <c r="F338" i="2" l="1"/>
  <c r="H338" i="2" s="1"/>
  <c r="I338" i="2" s="1"/>
  <c r="D339" i="2" l="1"/>
  <c r="E339" i="2" l="1"/>
  <c r="G339" i="2" s="1"/>
  <c r="F339" i="2"/>
  <c r="H339" i="2" s="1"/>
  <c r="I339" i="2" l="1"/>
  <c r="D340" i="2" s="1"/>
  <c r="E340" i="2" l="1"/>
  <c r="G340" i="2" s="1"/>
  <c r="F340" i="2"/>
  <c r="H340" i="2" s="1"/>
  <c r="I340" i="2" l="1"/>
  <c r="D341" i="2" s="1"/>
  <c r="F341" i="2" l="1"/>
  <c r="H341" i="2" s="1"/>
  <c r="E341" i="2"/>
  <c r="G341" i="2" s="1"/>
  <c r="I341" i="2" l="1"/>
  <c r="D342" i="2" l="1"/>
  <c r="E342" i="2" l="1"/>
  <c r="G342" i="2" s="1"/>
  <c r="F342" i="2"/>
  <c r="H342" i="2" s="1"/>
  <c r="I342" i="2" l="1"/>
  <c r="D343" i="2" s="1"/>
  <c r="F343" i="2" l="1"/>
  <c r="H343" i="2" s="1"/>
  <c r="E343" i="2"/>
  <c r="G343" i="2" s="1"/>
  <c r="I343" i="2" l="1"/>
  <c r="D344" i="2" s="1"/>
  <c r="F344" i="2" l="1"/>
  <c r="H344" i="2" s="1"/>
  <c r="E344" i="2"/>
  <c r="G344" i="2" s="1"/>
  <c r="I344" i="2" l="1"/>
  <c r="D345" i="2" l="1"/>
  <c r="E345" i="2" l="1"/>
  <c r="G345" i="2" s="1"/>
  <c r="F345" i="2"/>
  <c r="H345" i="2" s="1"/>
  <c r="I345" i="2" l="1"/>
  <c r="D346" i="2" s="1"/>
  <c r="E346" i="2" l="1"/>
  <c r="G346" i="2" s="1"/>
  <c r="F346" i="2"/>
  <c r="H346" i="2" s="1"/>
  <c r="I346" i="2" l="1"/>
  <c r="D347" i="2" l="1"/>
  <c r="E347" i="2" l="1"/>
  <c r="G347" i="2" s="1"/>
  <c r="F347" i="2"/>
  <c r="H347" i="2" s="1"/>
  <c r="I347" i="2" l="1"/>
  <c r="D348" i="2" l="1"/>
  <c r="E348" i="2" l="1"/>
  <c r="G348" i="2" s="1"/>
  <c r="F348" i="2"/>
  <c r="H348" i="2" s="1"/>
  <c r="I348" i="2" l="1"/>
  <c r="D349" i="2" s="1"/>
  <c r="F349" i="2" l="1"/>
  <c r="H349" i="2" s="1"/>
  <c r="E349" i="2"/>
  <c r="G349" i="2" s="1"/>
  <c r="I349" i="2" l="1"/>
  <c r="D350" i="2" l="1"/>
  <c r="F350" i="2" l="1"/>
  <c r="H350" i="2" s="1"/>
  <c r="E350" i="2"/>
  <c r="G350" i="2" s="1"/>
  <c r="I350" i="2" l="1"/>
  <c r="D351" i="2" l="1"/>
  <c r="F351" i="2" l="1"/>
  <c r="H351" i="2" s="1"/>
  <c r="E351" i="2"/>
  <c r="G351" i="2" s="1"/>
  <c r="I351" i="2" l="1"/>
  <c r="D352" i="2" l="1"/>
  <c r="F352" i="2" l="1"/>
  <c r="H352" i="2" s="1"/>
  <c r="E352" i="2"/>
  <c r="G352" i="2" s="1"/>
  <c r="I352" i="2" l="1"/>
  <c r="D353" i="2" l="1"/>
  <c r="F353" i="2" l="1"/>
  <c r="H353" i="2" s="1"/>
  <c r="E353" i="2"/>
  <c r="G353" i="2" s="1"/>
  <c r="I353" i="2" l="1"/>
  <c r="D354" i="2" l="1"/>
  <c r="E354" i="2" l="1"/>
  <c r="G354" i="2" s="1"/>
  <c r="F354" i="2"/>
  <c r="H354" i="2" s="1"/>
  <c r="I354" i="2" l="1"/>
  <c r="D355" i="2" s="1"/>
  <c r="F355" i="2" l="1"/>
  <c r="H355" i="2" s="1"/>
  <c r="E355" i="2"/>
  <c r="G355" i="2" s="1"/>
  <c r="I355" i="2" l="1"/>
  <c r="D356" i="2" l="1"/>
  <c r="E356" i="2" l="1"/>
  <c r="G356" i="2" s="1"/>
  <c r="F356" i="2"/>
  <c r="H356" i="2" s="1"/>
  <c r="I356" i="2" l="1"/>
  <c r="D357" i="2" s="1"/>
  <c r="E357" i="2" s="1"/>
  <c r="G357" i="2" s="1"/>
  <c r="F357" i="2" l="1"/>
  <c r="H357" i="2" s="1"/>
  <c r="I357" i="2" s="1"/>
  <c r="D358" i="2" l="1"/>
  <c r="E358" i="2" l="1"/>
  <c r="G358" i="2" s="1"/>
  <c r="F358" i="2"/>
  <c r="H358" i="2" s="1"/>
  <c r="I358" i="2" l="1"/>
  <c r="D359" i="2" s="1"/>
  <c r="F359" i="2" l="1"/>
  <c r="H359" i="2" s="1"/>
  <c r="E359" i="2"/>
  <c r="G359" i="2" s="1"/>
  <c r="I359" i="2" l="1"/>
  <c r="D360" i="2" l="1"/>
  <c r="F360" i="2" l="1"/>
  <c r="H360" i="2" s="1"/>
  <c r="E360" i="2"/>
  <c r="G360" i="2" s="1"/>
  <c r="I360" i="2" l="1"/>
  <c r="D361" i="2" l="1"/>
  <c r="E361" i="2" l="1"/>
  <c r="G361" i="2" s="1"/>
  <c r="F361" i="2"/>
  <c r="H361" i="2" s="1"/>
  <c r="I361" i="2" l="1"/>
  <c r="D362" i="2" s="1"/>
  <c r="E362" i="2" l="1"/>
  <c r="G362" i="2" s="1"/>
  <c r="F362" i="2"/>
  <c r="H362" i="2" s="1"/>
  <c r="I362" i="2" l="1"/>
  <c r="D363" i="2" s="1"/>
  <c r="E363" i="2" s="1"/>
  <c r="G363" i="2" s="1"/>
  <c r="F363" i="2" l="1"/>
  <c r="H363" i="2" s="1"/>
  <c r="I363" i="2" s="1"/>
  <c r="D364" i="2" l="1"/>
  <c r="E364" i="2" l="1"/>
  <c r="G364" i="2" s="1"/>
  <c r="F364" i="2"/>
  <c r="H364" i="2" s="1"/>
  <c r="I364" i="2" l="1"/>
  <c r="D365" i="2" l="1"/>
  <c r="F365" i="2" l="1"/>
  <c r="H365" i="2" s="1"/>
  <c r="E365" i="2"/>
  <c r="G365" i="2" s="1"/>
  <c r="I365" i="2" l="1"/>
  <c r="D366" i="2" s="1"/>
  <c r="E366" i="2" l="1"/>
  <c r="G366" i="2" s="1"/>
  <c r="F366" i="2"/>
  <c r="H366" i="2" s="1"/>
  <c r="I366" i="2" l="1"/>
  <c r="D367" i="2" s="1"/>
  <c r="E367" i="2" l="1"/>
  <c r="G367" i="2" s="1"/>
  <c r="F367" i="2"/>
  <c r="H367" i="2" s="1"/>
  <c r="I367" i="2" l="1"/>
  <c r="D368" i="2" l="1"/>
  <c r="F368" i="2" l="1"/>
  <c r="H368" i="2" s="1"/>
  <c r="E368" i="2"/>
  <c r="G368" i="2" s="1"/>
  <c r="I368" i="2" l="1"/>
  <c r="D369" i="2" l="1"/>
  <c r="E369" i="2" l="1"/>
  <c r="G369" i="2" s="1"/>
  <c r="F369" i="2"/>
  <c r="H369" i="2" s="1"/>
  <c r="I369" i="2" l="1"/>
  <c r="D370" i="2" s="1"/>
  <c r="E370" i="2" l="1"/>
  <c r="G370" i="2" s="1"/>
  <c r="F370" i="2"/>
  <c r="H370" i="2" s="1"/>
  <c r="I370" i="2" l="1"/>
  <c r="D371" i="2" s="1"/>
  <c r="E371" i="2" l="1"/>
  <c r="G371" i="2" s="1"/>
  <c r="F371" i="2"/>
  <c r="H371" i="2" s="1"/>
  <c r="I371" i="2" l="1"/>
  <c r="D372" i="2" l="1"/>
  <c r="E372" i="2" l="1"/>
  <c r="G372" i="2" s="1"/>
  <c r="F372" i="2"/>
  <c r="H372" i="2" s="1"/>
  <c r="I372" i="2" l="1"/>
  <c r="D373" i="2" l="1"/>
  <c r="E373" i="2" s="1"/>
  <c r="G373" i="2" s="1"/>
  <c r="F373" i="2" l="1"/>
  <c r="H373" i="2" s="1"/>
  <c r="I373" i="2" s="1"/>
  <c r="D374" i="2" l="1"/>
  <c r="E374" i="2" l="1"/>
  <c r="G374" i="2" s="1"/>
  <c r="F374" i="2"/>
  <c r="H374" i="2" s="1"/>
  <c r="I374" i="2" l="1"/>
  <c r="D375" i="2" l="1"/>
  <c r="E375" i="2" l="1"/>
  <c r="G375" i="2" s="1"/>
  <c r="F375" i="2"/>
  <c r="H375" i="2" s="1"/>
  <c r="I375" i="2" l="1"/>
  <c r="D376" i="2" l="1"/>
  <c r="E376" i="2" l="1"/>
  <c r="G376" i="2" s="1"/>
  <c r="F376" i="2"/>
  <c r="H376" i="2" s="1"/>
  <c r="I376" i="2" l="1"/>
  <c r="D377" i="2" s="1"/>
  <c r="F377" i="2" l="1"/>
  <c r="H377" i="2" s="1"/>
  <c r="E377" i="2"/>
  <c r="G377" i="2" s="1"/>
  <c r="I377" i="2" l="1"/>
  <c r="D378" i="2" s="1"/>
  <c r="E378" i="2" l="1"/>
  <c r="G378" i="2" s="1"/>
  <c r="F378" i="2"/>
  <c r="H378" i="2" s="1"/>
  <c r="I378" i="2" l="1"/>
  <c r="D379" i="2" l="1"/>
  <c r="E379" i="2" l="1"/>
  <c r="G379" i="2" s="1"/>
  <c r="F379" i="2"/>
  <c r="H379" i="2" s="1"/>
  <c r="I379" i="2" l="1"/>
  <c r="D380" i="2" l="1"/>
  <c r="E380" i="2" l="1"/>
  <c r="G380" i="2" s="1"/>
  <c r="F380" i="2"/>
  <c r="H380" i="2" s="1"/>
  <c r="I380" i="2" l="1"/>
  <c r="D381" i="2" l="1"/>
  <c r="F381" i="2" l="1"/>
  <c r="H381" i="2" s="1"/>
  <c r="E381" i="2"/>
  <c r="G381" i="2" s="1"/>
  <c r="I381" i="2" l="1"/>
  <c r="D382" i="2" s="1"/>
  <c r="E382" i="2" l="1"/>
  <c r="G382" i="2" s="1"/>
  <c r="F382" i="2"/>
  <c r="H382" i="2" s="1"/>
  <c r="I382" i="2" l="1"/>
  <c r="D383" i="2" s="1"/>
  <c r="E383" i="2" s="1"/>
  <c r="G383" i="2" s="1"/>
  <c r="F383" i="2" l="1"/>
  <c r="H383" i="2" s="1"/>
  <c r="I383" i="2" s="1"/>
  <c r="D384" i="2" l="1"/>
  <c r="E384" i="2" l="1"/>
  <c r="G384" i="2" s="1"/>
  <c r="F384" i="2"/>
  <c r="H384" i="2" s="1"/>
  <c r="I384" i="2" l="1"/>
  <c r="D385" i="2" s="1"/>
  <c r="E385" i="2" l="1"/>
  <c r="G385" i="2" s="1"/>
  <c r="F385" i="2"/>
  <c r="H385" i="2" s="1"/>
  <c r="I385" i="2" l="1"/>
  <c r="D386" i="2" s="1"/>
  <c r="E386" i="2" l="1"/>
  <c r="G386" i="2" s="1"/>
  <c r="F386" i="2"/>
  <c r="H386" i="2" s="1"/>
  <c r="I386" i="2" l="1"/>
  <c r="D387" i="2" s="1"/>
  <c r="E387" i="2" l="1"/>
  <c r="G387" i="2" s="1"/>
  <c r="F387" i="2"/>
  <c r="H387" i="2" s="1"/>
  <c r="I387" i="2" l="1"/>
  <c r="D388" i="2" s="1"/>
  <c r="F388" i="2" l="1"/>
  <c r="H388" i="2" s="1"/>
  <c r="E388" i="2"/>
  <c r="G388" i="2" s="1"/>
  <c r="I388" i="2" l="1"/>
  <c r="D389" i="2" l="1"/>
  <c r="E389" i="2" l="1"/>
  <c r="G389" i="2" s="1"/>
  <c r="F389" i="2"/>
  <c r="H389" i="2" s="1"/>
  <c r="I389" i="2" l="1"/>
  <c r="D390" i="2" l="1"/>
  <c r="E390" i="2" l="1"/>
  <c r="G390" i="2" s="1"/>
  <c r="F390" i="2"/>
  <c r="H390" i="2" s="1"/>
  <c r="I390" i="2" l="1"/>
  <c r="D391" i="2" s="1"/>
  <c r="E391" i="2" s="1"/>
  <c r="G391" i="2" s="1"/>
  <c r="F391" i="2" l="1"/>
  <c r="H391" i="2" s="1"/>
  <c r="I391" i="2" s="1"/>
  <c r="D392" i="2" l="1"/>
  <c r="E392" i="2" l="1"/>
  <c r="G392" i="2" s="1"/>
  <c r="F392" i="2"/>
  <c r="H392" i="2" s="1"/>
  <c r="I392" i="2" l="1"/>
  <c r="D393" i="2" s="1"/>
  <c r="E393" i="2" s="1"/>
  <c r="G393" i="2" s="1"/>
  <c r="F393" i="2" l="1"/>
  <c r="H393" i="2" s="1"/>
  <c r="I393" i="2" s="1"/>
  <c r="D394" i="2" l="1"/>
  <c r="E394" i="2" s="1"/>
  <c r="G394" i="2" s="1"/>
  <c r="F394" i="2" l="1"/>
  <c r="H394" i="2" s="1"/>
  <c r="I394" i="2" s="1"/>
  <c r="D395" i="2" l="1"/>
  <c r="E395" i="2" l="1"/>
  <c r="G395" i="2" s="1"/>
  <c r="F395" i="2"/>
  <c r="H395" i="2" s="1"/>
  <c r="I395" i="2" l="1"/>
  <c r="D396" i="2" s="1"/>
  <c r="F396" i="2" l="1"/>
  <c r="H396" i="2" s="1"/>
  <c r="E396" i="2"/>
  <c r="G396" i="2" s="1"/>
  <c r="I396" i="2" l="1"/>
  <c r="D397" i="2" s="1"/>
  <c r="E397" i="2" l="1"/>
  <c r="G397" i="2" s="1"/>
  <c r="F397" i="2"/>
  <c r="H397" i="2" s="1"/>
  <c r="I397" i="2" l="1"/>
  <c r="D398" i="2" s="1"/>
  <c r="E398" i="2" l="1"/>
  <c r="G398" i="2" s="1"/>
  <c r="F398" i="2"/>
  <c r="H398" i="2" s="1"/>
  <c r="I398" i="2" l="1"/>
  <c r="D399" i="2" l="1"/>
  <c r="E399" i="2" s="1"/>
  <c r="G399" i="2" s="1"/>
  <c r="F399" i="2" l="1"/>
  <c r="H399" i="2" s="1"/>
  <c r="I399" i="2" s="1"/>
  <c r="D400" i="2" l="1"/>
  <c r="F400" i="2" l="1"/>
  <c r="H400" i="2" s="1"/>
  <c r="E400" i="2"/>
  <c r="G400" i="2" s="1"/>
  <c r="I400" i="2" l="1"/>
  <c r="D401" i="2" s="1"/>
  <c r="E401" i="2" l="1"/>
  <c r="G401" i="2" s="1"/>
  <c r="F401" i="2"/>
  <c r="H401" i="2" s="1"/>
  <c r="I401" i="2" l="1"/>
  <c r="D402" i="2" s="1"/>
  <c r="E402" i="2" l="1"/>
  <c r="G402" i="2" s="1"/>
  <c r="F402" i="2"/>
  <c r="H402" i="2" s="1"/>
  <c r="I402" i="2" l="1"/>
  <c r="D403" i="2" s="1"/>
  <c r="E403" i="2" l="1"/>
  <c r="G403" i="2" s="1"/>
  <c r="F403" i="2"/>
  <c r="H403" i="2" s="1"/>
  <c r="I403" i="2" l="1"/>
  <c r="D404" i="2" s="1"/>
  <c r="F404" i="2" l="1"/>
  <c r="H404" i="2" s="1"/>
  <c r="E404" i="2"/>
  <c r="G404" i="2" s="1"/>
  <c r="I404" i="2" l="1"/>
  <c r="D405" i="2" l="1"/>
  <c r="E405" i="2" s="1"/>
  <c r="G405" i="2" s="1"/>
  <c r="F405" i="2" l="1"/>
  <c r="H405" i="2" s="1"/>
  <c r="I405" i="2" s="1"/>
  <c r="D406" i="2" l="1"/>
  <c r="E406" i="2" l="1"/>
  <c r="G406" i="2" s="1"/>
  <c r="F406" i="2"/>
  <c r="H406" i="2" s="1"/>
  <c r="I406" i="2" l="1"/>
  <c r="D407" i="2" s="1"/>
  <c r="F407" i="2" l="1"/>
  <c r="H407" i="2" s="1"/>
  <c r="E407" i="2"/>
  <c r="G407" i="2" s="1"/>
  <c r="I407" i="2" l="1"/>
  <c r="D408" i="2" l="1"/>
  <c r="E408" i="2" l="1"/>
  <c r="G408" i="2" s="1"/>
  <c r="F408" i="2"/>
  <c r="H408" i="2" s="1"/>
  <c r="I408" i="2" l="1"/>
  <c r="D409" i="2" s="1"/>
  <c r="F409" i="2" l="1"/>
  <c r="H409" i="2" s="1"/>
  <c r="E409" i="2"/>
  <c r="G409" i="2" s="1"/>
  <c r="I409" i="2" l="1"/>
  <c r="D410" i="2" l="1"/>
  <c r="E410" i="2" l="1"/>
  <c r="G410" i="2" s="1"/>
  <c r="F410" i="2"/>
  <c r="H410" i="2" s="1"/>
  <c r="I410" i="2" l="1"/>
  <c r="D411" i="2" s="1"/>
  <c r="E411" i="2" l="1"/>
  <c r="G411" i="2" s="1"/>
  <c r="F411" i="2"/>
  <c r="H411" i="2" s="1"/>
  <c r="I411" i="2" l="1"/>
  <c r="D412" i="2" l="1"/>
  <c r="F412" i="2" l="1"/>
  <c r="H412" i="2" s="1"/>
  <c r="E412" i="2"/>
  <c r="G412" i="2" s="1"/>
  <c r="I412" i="2" l="1"/>
  <c r="D413" i="2" s="1"/>
  <c r="F413" i="2" l="1"/>
  <c r="H413" i="2" s="1"/>
  <c r="E413" i="2"/>
  <c r="G413" i="2" s="1"/>
  <c r="I413" i="2" l="1"/>
  <c r="D414" i="2" s="1"/>
  <c r="F414" i="2" l="1"/>
  <c r="H414" i="2" s="1"/>
  <c r="E414" i="2"/>
  <c r="G414" i="2" s="1"/>
  <c r="I414" i="2" l="1"/>
  <c r="D415" i="2" l="1"/>
  <c r="E415" i="2" l="1"/>
  <c r="G415" i="2" s="1"/>
  <c r="F415" i="2"/>
  <c r="H415" i="2" s="1"/>
  <c r="I415" i="2" l="1"/>
  <c r="D416" i="2" s="1"/>
  <c r="E416" i="2" l="1"/>
  <c r="G416" i="2" s="1"/>
  <c r="F416" i="2"/>
  <c r="H416" i="2" s="1"/>
  <c r="I416" i="2" l="1"/>
  <c r="D417" i="2" s="1"/>
  <c r="E417" i="2" l="1"/>
  <c r="G417" i="2" s="1"/>
  <c r="F417" i="2"/>
  <c r="H417" i="2" s="1"/>
  <c r="I417" i="2" l="1"/>
  <c r="D418" i="2" s="1"/>
  <c r="E418" i="2" l="1"/>
  <c r="G418" i="2" s="1"/>
  <c r="F418" i="2"/>
  <c r="H418" i="2" s="1"/>
  <c r="I418" i="2" l="1"/>
  <c r="D419" i="2" l="1"/>
  <c r="E419" i="2" l="1"/>
  <c r="G419" i="2" s="1"/>
  <c r="F419" i="2"/>
  <c r="H419" i="2" s="1"/>
  <c r="I419" i="2" l="1"/>
  <c r="D420" i="2" s="1"/>
  <c r="E420" i="2" l="1"/>
  <c r="G420" i="2" s="1"/>
  <c r="F420" i="2"/>
  <c r="H420" i="2" s="1"/>
  <c r="I420" i="2" l="1"/>
  <c r="D421" i="2" s="1"/>
  <c r="E421" i="2" l="1"/>
  <c r="G421" i="2" s="1"/>
  <c r="F421" i="2"/>
  <c r="H421" i="2" s="1"/>
  <c r="I421" i="2" l="1"/>
  <c r="D422" i="2" s="1"/>
  <c r="E422" i="2" l="1"/>
  <c r="G422" i="2" s="1"/>
  <c r="F422" i="2"/>
  <c r="H422" i="2" s="1"/>
  <c r="I422" i="2" l="1"/>
  <c r="D423" i="2" s="1"/>
  <c r="E423" i="2" l="1"/>
  <c r="G423" i="2" s="1"/>
  <c r="F423" i="2"/>
  <c r="H423" i="2" s="1"/>
  <c r="I423" i="2" l="1"/>
  <c r="D424" i="2" s="1"/>
  <c r="E424" i="2" l="1"/>
  <c r="G424" i="2" s="1"/>
  <c r="F424" i="2"/>
  <c r="H424" i="2" s="1"/>
  <c r="I424" i="2" l="1"/>
  <c r="D425" i="2" s="1"/>
  <c r="E425" i="2" l="1"/>
  <c r="G425" i="2" s="1"/>
  <c r="F425" i="2"/>
  <c r="H425" i="2" s="1"/>
  <c r="I425" i="2" l="1"/>
  <c r="D426" i="2" s="1"/>
  <c r="E426" i="2" l="1"/>
  <c r="G426" i="2" s="1"/>
  <c r="F426" i="2"/>
  <c r="H426" i="2" s="1"/>
  <c r="I426" i="2" l="1"/>
  <c r="D427" i="2" s="1"/>
  <c r="E427" i="2" l="1"/>
  <c r="G427" i="2" s="1"/>
  <c r="F427" i="2"/>
  <c r="H427" i="2" s="1"/>
  <c r="I427" i="2" l="1"/>
  <c r="D428" i="2" s="1"/>
  <c r="E428" i="2" l="1"/>
  <c r="G428" i="2" s="1"/>
  <c r="F428" i="2"/>
  <c r="H428" i="2" s="1"/>
  <c r="I428" i="2" l="1"/>
  <c r="D429" i="2" s="1"/>
  <c r="F429" i="2" l="1"/>
  <c r="H429" i="2" s="1"/>
  <c r="E429" i="2"/>
  <c r="G429" i="2" s="1"/>
  <c r="I429" i="2" l="1"/>
  <c r="D430" i="2" s="1"/>
  <c r="E430" i="2" l="1"/>
  <c r="G430" i="2" s="1"/>
  <c r="F430" i="2"/>
  <c r="H430" i="2" s="1"/>
  <c r="I430" i="2" l="1"/>
  <c r="D431" i="2" s="1"/>
  <c r="E431" i="2" l="1"/>
  <c r="G431" i="2" s="1"/>
  <c r="F431" i="2"/>
  <c r="H431" i="2" s="1"/>
  <c r="I431" i="2" l="1"/>
  <c r="D432" i="2" l="1"/>
  <c r="E432" i="2" l="1"/>
  <c r="G432" i="2" s="1"/>
  <c r="F432" i="2"/>
  <c r="H432" i="2" s="1"/>
  <c r="I432" i="2" l="1"/>
  <c r="D433" i="2" s="1"/>
  <c r="E433" i="2" l="1"/>
  <c r="G433" i="2" s="1"/>
  <c r="F433" i="2"/>
  <c r="H433" i="2" s="1"/>
  <c r="I433" i="2" l="1"/>
  <c r="D434" i="2" l="1"/>
  <c r="E434" i="2" l="1"/>
  <c r="G434" i="2" s="1"/>
  <c r="F434" i="2"/>
  <c r="H434" i="2" s="1"/>
  <c r="I434" i="2" l="1"/>
  <c r="D435" i="2" l="1"/>
  <c r="E435" i="2" l="1"/>
  <c r="G435" i="2" s="1"/>
  <c r="F435" i="2"/>
  <c r="H435" i="2" s="1"/>
  <c r="I435" i="2" l="1"/>
  <c r="D436" i="2" s="1"/>
  <c r="E436" i="2" l="1"/>
  <c r="G436" i="2" s="1"/>
  <c r="F436" i="2"/>
  <c r="H436" i="2" s="1"/>
  <c r="I436" i="2" l="1"/>
  <c r="D437" i="2" s="1"/>
  <c r="E437" i="2" l="1"/>
  <c r="G437" i="2" s="1"/>
  <c r="F437" i="2"/>
  <c r="H437" i="2" s="1"/>
  <c r="I437" i="2" l="1"/>
  <c r="D438" i="2" l="1"/>
  <c r="E438" i="2" l="1"/>
  <c r="G438" i="2" s="1"/>
  <c r="F438" i="2"/>
  <c r="H438" i="2" s="1"/>
  <c r="I438" i="2" l="1"/>
  <c r="D439" i="2" s="1"/>
  <c r="F439" i="2" l="1"/>
  <c r="H439" i="2" s="1"/>
  <c r="E439" i="2"/>
  <c r="G439" i="2" s="1"/>
  <c r="I439" i="2" l="1"/>
  <c r="D440" i="2" l="1"/>
  <c r="E440" i="2" l="1"/>
  <c r="G440" i="2" s="1"/>
  <c r="F440" i="2"/>
  <c r="H440" i="2" s="1"/>
  <c r="I440" i="2" l="1"/>
  <c r="D441" i="2" l="1"/>
  <c r="F441" i="2" l="1"/>
  <c r="H441" i="2" s="1"/>
  <c r="E441" i="2"/>
  <c r="G441" i="2" s="1"/>
  <c r="I441" i="2" l="1"/>
  <c r="D442" i="2" s="1"/>
  <c r="E442" i="2" l="1"/>
  <c r="G442" i="2" s="1"/>
  <c r="F442" i="2"/>
  <c r="H442" i="2" s="1"/>
  <c r="I442" i="2" l="1"/>
  <c r="D443" i="2" s="1"/>
  <c r="E443" i="2" l="1"/>
  <c r="G443" i="2" s="1"/>
  <c r="F443" i="2"/>
  <c r="H443" i="2" s="1"/>
  <c r="I443" i="2" l="1"/>
  <c r="D444" i="2" s="1"/>
  <c r="E444" i="2" l="1"/>
  <c r="G444" i="2" s="1"/>
  <c r="F444" i="2"/>
  <c r="H444" i="2" s="1"/>
  <c r="I444" i="2" l="1"/>
  <c r="D445" i="2" s="1"/>
  <c r="E445" i="2" s="1"/>
  <c r="G445" i="2" s="1"/>
  <c r="F445" i="2" l="1"/>
  <c r="H445" i="2" s="1"/>
  <c r="I445" i="2" s="1"/>
  <c r="D446" i="2" l="1"/>
  <c r="F446" i="2" l="1"/>
  <c r="H446" i="2" s="1"/>
  <c r="E446" i="2"/>
  <c r="G446" i="2" s="1"/>
  <c r="I446" i="2" l="1"/>
  <c r="D447" i="2" l="1"/>
  <c r="E447" i="2" l="1"/>
  <c r="G447" i="2" s="1"/>
  <c r="F447" i="2"/>
  <c r="H447" i="2" s="1"/>
  <c r="I447" i="2" l="1"/>
  <c r="D448" i="2" l="1"/>
  <c r="E448" i="2" l="1"/>
  <c r="G448" i="2" s="1"/>
  <c r="F448" i="2"/>
  <c r="H448" i="2" s="1"/>
  <c r="I448" i="2" l="1"/>
  <c r="D449" i="2" s="1"/>
  <c r="E449" i="2" l="1"/>
  <c r="G449" i="2" s="1"/>
  <c r="F449" i="2"/>
  <c r="H449" i="2" s="1"/>
  <c r="I449" i="2" l="1"/>
  <c r="D450" i="2" s="1"/>
  <c r="E450" i="2" l="1"/>
  <c r="G450" i="2" s="1"/>
  <c r="F450" i="2"/>
  <c r="H450" i="2" s="1"/>
  <c r="I450" i="2" l="1"/>
  <c r="D451" i="2" s="1"/>
  <c r="E451" i="2" l="1"/>
  <c r="G451" i="2" s="1"/>
  <c r="F451" i="2"/>
  <c r="H451" i="2" s="1"/>
  <c r="I451" i="2" l="1"/>
  <c r="D452" i="2" s="1"/>
  <c r="E452" i="2" l="1"/>
  <c r="G452" i="2" s="1"/>
  <c r="F452" i="2"/>
  <c r="H452" i="2" s="1"/>
  <c r="I452" i="2" l="1"/>
  <c r="D453" i="2" s="1"/>
  <c r="E453" i="2" l="1"/>
  <c r="G453" i="2" s="1"/>
  <c r="F453" i="2"/>
  <c r="H453" i="2" s="1"/>
  <c r="I453" i="2" l="1"/>
  <c r="D454" i="2" l="1"/>
  <c r="E454" i="2" l="1"/>
  <c r="G454" i="2" s="1"/>
  <c r="F454" i="2"/>
  <c r="H454" i="2" s="1"/>
  <c r="I454" i="2" l="1"/>
  <c r="D455" i="2" l="1"/>
  <c r="E455" i="2" l="1"/>
  <c r="G455" i="2" s="1"/>
  <c r="F455" i="2"/>
  <c r="H455" i="2" s="1"/>
  <c r="I455" i="2" l="1"/>
  <c r="D456" i="2" s="1"/>
  <c r="E456" i="2" l="1"/>
  <c r="G456" i="2" s="1"/>
  <c r="F456" i="2"/>
  <c r="H456" i="2" s="1"/>
  <c r="I456" i="2" l="1"/>
  <c r="D457" i="2" l="1"/>
  <c r="F457" i="2" l="1"/>
  <c r="H457" i="2" s="1"/>
  <c r="E457" i="2"/>
  <c r="G457" i="2" s="1"/>
  <c r="I457" i="2" l="1"/>
  <c r="D458" i="2" l="1"/>
  <c r="E458" i="2" l="1"/>
  <c r="G458" i="2" s="1"/>
  <c r="F458" i="2"/>
  <c r="H458" i="2" s="1"/>
  <c r="I458" i="2" l="1"/>
  <c r="D459" i="2" s="1"/>
  <c r="E459" i="2" l="1"/>
  <c r="G459" i="2" s="1"/>
  <c r="F459" i="2"/>
  <c r="H459" i="2" s="1"/>
  <c r="I459" i="2" l="1"/>
  <c r="D460" i="2" l="1"/>
  <c r="E460" i="2" l="1"/>
  <c r="G460" i="2" s="1"/>
  <c r="F460" i="2"/>
  <c r="H460" i="2" s="1"/>
  <c r="I460" i="2" l="1"/>
  <c r="D461" i="2" l="1"/>
  <c r="E461" i="2" l="1"/>
  <c r="G461" i="2" s="1"/>
  <c r="F461" i="2"/>
  <c r="H461" i="2" s="1"/>
  <c r="I461" i="2" l="1"/>
  <c r="D462" i="2" l="1"/>
  <c r="E462" i="2" l="1"/>
  <c r="G462" i="2" s="1"/>
  <c r="F462" i="2"/>
  <c r="H462" i="2" s="1"/>
  <c r="I462" i="2" l="1"/>
  <c r="D463" i="2" l="1"/>
  <c r="E463" i="2" l="1"/>
  <c r="G463" i="2" s="1"/>
  <c r="F463" i="2"/>
  <c r="H463" i="2" s="1"/>
  <c r="I463" i="2" l="1"/>
  <c r="D464" i="2" l="1"/>
  <c r="E464" i="2" l="1"/>
  <c r="G464" i="2" s="1"/>
  <c r="F464" i="2"/>
  <c r="H464" i="2" s="1"/>
  <c r="I464" i="2" l="1"/>
  <c r="D465" i="2" l="1"/>
  <c r="E465" i="2" l="1"/>
  <c r="G465" i="2" s="1"/>
  <c r="F465" i="2"/>
  <c r="H465" i="2" s="1"/>
  <c r="I465" i="2" l="1"/>
  <c r="D466" i="2" l="1"/>
  <c r="E466" i="2" l="1"/>
  <c r="G466" i="2" s="1"/>
  <c r="F466" i="2"/>
  <c r="H466" i="2" s="1"/>
  <c r="I466" i="2" l="1"/>
  <c r="D467" i="2" l="1"/>
  <c r="E467" i="2" l="1"/>
  <c r="G467" i="2" s="1"/>
  <c r="F467" i="2"/>
  <c r="H467" i="2" s="1"/>
  <c r="I467" i="2" l="1"/>
  <c r="D468" i="2" l="1"/>
  <c r="E468" i="2" l="1"/>
  <c r="G468" i="2" s="1"/>
  <c r="F468" i="2"/>
  <c r="H468" i="2" s="1"/>
  <c r="I468" i="2" l="1"/>
  <c r="D469" i="2" s="1"/>
  <c r="E469" i="2" l="1"/>
  <c r="G469" i="2" s="1"/>
  <c r="F469" i="2"/>
  <c r="H469" i="2" s="1"/>
  <c r="I469" i="2" l="1"/>
  <c r="D470" i="2" s="1"/>
  <c r="E470" i="2" l="1"/>
  <c r="G470" i="2" s="1"/>
  <c r="F470" i="2"/>
  <c r="H470" i="2" s="1"/>
  <c r="I470" i="2" l="1"/>
  <c r="D471" i="2" s="1"/>
  <c r="E471" i="2" l="1"/>
  <c r="G471" i="2" s="1"/>
  <c r="F471" i="2"/>
  <c r="H471" i="2" s="1"/>
  <c r="I471" i="2" l="1"/>
  <c r="D472" i="2" s="1"/>
  <c r="E472" i="2" l="1"/>
  <c r="G472" i="2" s="1"/>
  <c r="F472" i="2"/>
  <c r="H472" i="2" s="1"/>
  <c r="I472" i="2" l="1"/>
  <c r="D473" i="2" s="1"/>
  <c r="E473" i="2" l="1"/>
  <c r="G473" i="2" s="1"/>
  <c r="F473" i="2"/>
  <c r="H473" i="2" s="1"/>
  <c r="I473" i="2" l="1"/>
  <c r="D474" i="2" s="1"/>
  <c r="E474" i="2" l="1"/>
  <c r="G474" i="2" s="1"/>
  <c r="F474" i="2"/>
  <c r="H474" i="2" s="1"/>
  <c r="I474" i="2" l="1"/>
  <c r="D475" i="2" s="1"/>
  <c r="F475" i="2" l="1"/>
  <c r="H475" i="2" s="1"/>
  <c r="E475" i="2"/>
  <c r="G475" i="2" s="1"/>
  <c r="I475" i="2" l="1"/>
  <c r="D476" i="2" l="1"/>
  <c r="E476" i="2" l="1"/>
  <c r="G476" i="2" s="1"/>
  <c r="F476" i="2"/>
  <c r="H476" i="2" s="1"/>
  <c r="I476" i="2" l="1"/>
  <c r="D477" i="2" l="1"/>
  <c r="E477" i="2" l="1"/>
  <c r="G477" i="2" s="1"/>
  <c r="F477" i="2"/>
  <c r="H477" i="2" s="1"/>
  <c r="I477" i="2" l="1"/>
  <c r="D478" i="2" l="1"/>
  <c r="E478" i="2" l="1"/>
  <c r="G478" i="2" s="1"/>
  <c r="F478" i="2"/>
  <c r="H478" i="2" s="1"/>
  <c r="I478" i="2" l="1"/>
  <c r="D479" i="2" s="1"/>
  <c r="E479" i="2" l="1"/>
  <c r="G479" i="2" s="1"/>
  <c r="F479" i="2"/>
  <c r="H479" i="2" s="1"/>
  <c r="I479" i="2" l="1"/>
  <c r="D480" i="2" s="1"/>
  <c r="E480" i="2" l="1"/>
  <c r="G480" i="2" s="1"/>
  <c r="F480" i="2"/>
  <c r="H480" i="2" s="1"/>
  <c r="I480" i="2" l="1"/>
  <c r="D481" i="2" l="1"/>
  <c r="E481" i="2" l="1"/>
  <c r="G481" i="2" s="1"/>
  <c r="F481" i="2"/>
  <c r="H481" i="2" s="1"/>
  <c r="I481" i="2" l="1"/>
  <c r="D482" i="2" s="1"/>
  <c r="F482" i="2" l="1"/>
  <c r="H482" i="2" s="1"/>
  <c r="E482" i="2"/>
  <c r="G482" i="2" s="1"/>
  <c r="I482" i="2" l="1"/>
  <c r="D483" i="2" s="1"/>
  <c r="E483" i="2" l="1"/>
  <c r="G483" i="2" s="1"/>
  <c r="F483" i="2"/>
  <c r="H483" i="2" s="1"/>
  <c r="I483" i="2" l="1"/>
  <c r="D484" i="2" s="1"/>
  <c r="E484" i="2" l="1"/>
  <c r="G484" i="2" s="1"/>
  <c r="F484" i="2"/>
  <c r="H484" i="2" s="1"/>
  <c r="I484" i="2" l="1"/>
  <c r="D485" i="2" s="1"/>
  <c r="E485" i="2" l="1"/>
  <c r="G485" i="2" s="1"/>
  <c r="F485" i="2"/>
  <c r="H485" i="2" s="1"/>
  <c r="I485" i="2" l="1"/>
  <c r="D486" i="2" s="1"/>
  <c r="E486" i="2" l="1"/>
  <c r="G486" i="2" s="1"/>
  <c r="F486" i="2"/>
  <c r="H486" i="2" s="1"/>
  <c r="I486" i="2" l="1"/>
  <c r="D487" i="2" s="1"/>
  <c r="E487" i="2" l="1"/>
  <c r="G487" i="2" s="1"/>
  <c r="F487" i="2"/>
  <c r="H487" i="2" s="1"/>
  <c r="I487" i="2" l="1"/>
  <c r="D488" i="2" s="1"/>
  <c r="E488" i="2" l="1"/>
  <c r="G488" i="2" s="1"/>
  <c r="F488" i="2"/>
  <c r="H488" i="2" s="1"/>
  <c r="I488" i="2" l="1"/>
  <c r="D489" i="2" s="1"/>
  <c r="E489" i="2" l="1"/>
  <c r="G489" i="2" s="1"/>
  <c r="F489" i="2"/>
  <c r="H489" i="2" s="1"/>
  <c r="I489" i="2" l="1"/>
  <c r="D490" i="2" s="1"/>
  <c r="E490" i="2" l="1"/>
  <c r="G490" i="2" s="1"/>
  <c r="F490" i="2"/>
  <c r="H490" i="2" s="1"/>
  <c r="I490" i="2" l="1"/>
  <c r="D491" i="2" s="1"/>
  <c r="E491" i="2" s="1"/>
  <c r="G491" i="2" s="1"/>
  <c r="F491" i="2" l="1"/>
  <c r="H491" i="2" s="1"/>
  <c r="I491" i="2" s="1"/>
  <c r="D492" i="2" l="1"/>
  <c r="E492" i="2" l="1"/>
  <c r="G492" i="2" s="1"/>
  <c r="F492" i="2"/>
  <c r="H492" i="2" s="1"/>
  <c r="I492" i="2" l="1"/>
  <c r="D493" i="2" s="1"/>
  <c r="E493" i="2" l="1"/>
  <c r="G493" i="2" s="1"/>
  <c r="F493" i="2"/>
  <c r="H493" i="2" s="1"/>
  <c r="I493" i="2" l="1"/>
  <c r="D494" i="2" s="1"/>
  <c r="E494" i="2" s="1"/>
  <c r="G494" i="2" s="1"/>
  <c r="F494" i="2" l="1"/>
  <c r="H494" i="2" s="1"/>
  <c r="I494" i="2" s="1"/>
  <c r="D495" i="2" l="1"/>
  <c r="E495" i="2" l="1"/>
  <c r="G495" i="2" s="1"/>
  <c r="F495" i="2"/>
  <c r="H495" i="2" s="1"/>
  <c r="I495" i="2" l="1"/>
  <c r="D496" i="2" s="1"/>
  <c r="E496" i="2" l="1"/>
  <c r="G496" i="2" s="1"/>
  <c r="F496" i="2"/>
  <c r="H496" i="2" s="1"/>
  <c r="I496" i="2" l="1"/>
  <c r="D497" i="2" s="1"/>
  <c r="E497" i="2" s="1"/>
  <c r="G497" i="2" s="1"/>
  <c r="F497" i="2" l="1"/>
  <c r="H497" i="2" s="1"/>
  <c r="I497" i="2" s="1"/>
  <c r="D498" i="2" l="1"/>
  <c r="E498" i="2" l="1"/>
  <c r="G498" i="2" s="1"/>
  <c r="F498" i="2"/>
  <c r="H498" i="2" s="1"/>
  <c r="I498" i="2" l="1"/>
  <c r="D499" i="2" s="1"/>
  <c r="F499" i="2" s="1"/>
  <c r="H499" i="2" s="1"/>
  <c r="E499" i="2" l="1"/>
  <c r="G499" i="2" s="1"/>
  <c r="I499" i="2" s="1"/>
  <c r="D500" i="2" l="1"/>
  <c r="E500" i="2" l="1"/>
  <c r="G500" i="2" s="1"/>
  <c r="F500" i="2"/>
  <c r="H500" i="2" s="1"/>
  <c r="I500" i="2" l="1"/>
  <c r="D501" i="2" s="1"/>
  <c r="E501" i="2" l="1"/>
  <c r="G501" i="2" s="1"/>
  <c r="F501" i="2"/>
  <c r="H501" i="2" s="1"/>
  <c r="I501" i="2" l="1"/>
  <c r="D502" i="2" s="1"/>
  <c r="E502" i="2" l="1"/>
  <c r="G502" i="2" s="1"/>
  <c r="F502" i="2"/>
  <c r="H502" i="2" s="1"/>
  <c r="I502" i="2" l="1"/>
  <c r="D503" i="2" s="1"/>
  <c r="E503" i="2" l="1"/>
  <c r="G503" i="2" s="1"/>
  <c r="F503" i="2"/>
  <c r="H503" i="2" s="1"/>
  <c r="I503" i="2" l="1"/>
  <c r="D504" i="2" s="1"/>
  <c r="E504" i="2" l="1"/>
  <c r="G504" i="2" s="1"/>
  <c r="F504" i="2"/>
  <c r="H504" i="2" s="1"/>
  <c r="I504" i="2" l="1"/>
  <c r="D505" i="2" s="1"/>
  <c r="E505" i="2" l="1"/>
  <c r="G505" i="2" s="1"/>
  <c r="F505" i="2"/>
  <c r="H505" i="2" s="1"/>
  <c r="I505" i="2" l="1"/>
  <c r="D506" i="2" s="1"/>
  <c r="E506" i="2" l="1"/>
  <c r="G506" i="2" s="1"/>
  <c r="F506" i="2"/>
  <c r="H506" i="2" s="1"/>
  <c r="I506" i="2" l="1"/>
  <c r="D507" i="2" s="1"/>
  <c r="F507" i="2" l="1"/>
  <c r="H507" i="2" s="1"/>
  <c r="E507" i="2"/>
  <c r="G507" i="2" s="1"/>
  <c r="I507" i="2" l="1"/>
  <c r="D508" i="2" l="1"/>
  <c r="E508" i="2" l="1"/>
  <c r="G508" i="2" s="1"/>
  <c r="F508" i="2"/>
  <c r="H508" i="2" s="1"/>
  <c r="I508" i="2" l="1"/>
  <c r="D509" i="2" s="1"/>
  <c r="E509" i="2" l="1"/>
  <c r="G509" i="2" s="1"/>
  <c r="F509" i="2"/>
  <c r="H509" i="2" s="1"/>
  <c r="I509" i="2" l="1"/>
  <c r="D510" i="2" s="1"/>
  <c r="F510" i="2" l="1"/>
  <c r="H510" i="2" s="1"/>
  <c r="E510" i="2"/>
  <c r="G510" i="2" s="1"/>
  <c r="I510" i="2" l="1"/>
  <c r="D511" i="2" s="1"/>
  <c r="E511" i="2" l="1"/>
  <c r="G511" i="2" s="1"/>
  <c r="F511" i="2"/>
  <c r="H511" i="2" s="1"/>
  <c r="I511" i="2" l="1"/>
  <c r="D512" i="2" s="1"/>
  <c r="E512" i="2" l="1"/>
  <c r="G512" i="2" s="1"/>
  <c r="F512" i="2"/>
  <c r="H512" i="2" s="1"/>
  <c r="I512" i="2" l="1"/>
  <c r="D513" i="2" s="1"/>
  <c r="E513" i="2" l="1"/>
  <c r="G513" i="2" s="1"/>
  <c r="F513" i="2"/>
  <c r="H513" i="2" s="1"/>
  <c r="I513" i="2" l="1"/>
  <c r="D514" i="2" s="1"/>
  <c r="E514" i="2" l="1"/>
  <c r="G514" i="2" s="1"/>
  <c r="F514" i="2"/>
  <c r="H514" i="2" s="1"/>
  <c r="I514" i="2" l="1"/>
  <c r="D515" i="2" s="1"/>
  <c r="E515" i="2" l="1"/>
  <c r="G515" i="2" s="1"/>
  <c r="F515" i="2"/>
  <c r="H515" i="2" s="1"/>
  <c r="I515" i="2" l="1"/>
  <c r="D516" i="2" s="1"/>
  <c r="E516" i="2" l="1"/>
  <c r="G516" i="2" s="1"/>
  <c r="F516" i="2"/>
  <c r="H516" i="2" s="1"/>
  <c r="I516" i="2" l="1"/>
  <c r="D517" i="2" s="1"/>
  <c r="F517" i="2" l="1"/>
  <c r="H517" i="2" s="1"/>
  <c r="E517" i="2"/>
  <c r="G517" i="2" s="1"/>
  <c r="I517" i="2" l="1"/>
  <c r="D518" i="2" l="1"/>
  <c r="E518" i="2" s="1"/>
  <c r="G518" i="2" s="1"/>
  <c r="F518" i="2" l="1"/>
  <c r="H518" i="2" s="1"/>
  <c r="I518" i="2" s="1"/>
  <c r="D519" i="2" l="1"/>
  <c r="E519" i="2" l="1"/>
  <c r="G519" i="2" s="1"/>
  <c r="F519" i="2"/>
  <c r="H519" i="2" s="1"/>
  <c r="I519" i="2" l="1"/>
  <c r="D520" i="2" s="1"/>
  <c r="E520" i="2" l="1"/>
  <c r="G520" i="2" s="1"/>
  <c r="F520" i="2"/>
  <c r="H520" i="2" s="1"/>
  <c r="I520" i="2" l="1"/>
  <c r="D521" i="2" s="1"/>
  <c r="E521" i="2" l="1"/>
  <c r="G521" i="2" s="1"/>
  <c r="F521" i="2"/>
  <c r="H521" i="2" s="1"/>
  <c r="I521" i="2" l="1"/>
  <c r="D522" i="2" s="1"/>
  <c r="E522" i="2" l="1"/>
  <c r="G522" i="2" s="1"/>
  <c r="F522" i="2"/>
  <c r="H522" i="2" s="1"/>
  <c r="I522" i="2" l="1"/>
  <c r="D523" i="2" s="1"/>
  <c r="E523" i="2" l="1"/>
  <c r="G523" i="2" s="1"/>
  <c r="F523" i="2"/>
  <c r="H523" i="2" s="1"/>
  <c r="I523" i="2" l="1"/>
  <c r="D524" i="2" l="1"/>
  <c r="E524" i="2" l="1"/>
  <c r="G524" i="2" s="1"/>
  <c r="F524" i="2"/>
  <c r="H524" i="2" s="1"/>
  <c r="I524" i="2" l="1"/>
  <c r="D525" i="2" s="1"/>
  <c r="E525" i="2" l="1"/>
  <c r="G525" i="2" s="1"/>
  <c r="F525" i="2"/>
  <c r="H525" i="2" s="1"/>
  <c r="I525" i="2" l="1"/>
  <c r="D526" i="2" s="1"/>
  <c r="E526" i="2" l="1"/>
  <c r="G526" i="2" s="1"/>
  <c r="F526" i="2"/>
  <c r="H526" i="2" s="1"/>
  <c r="I526" i="2" l="1"/>
  <c r="D527" i="2" s="1"/>
  <c r="E527" i="2" l="1"/>
  <c r="G527" i="2" s="1"/>
  <c r="F527" i="2"/>
  <c r="H527" i="2" s="1"/>
  <c r="I527" i="2" l="1"/>
  <c r="D528" i="2" s="1"/>
  <c r="E528" i="2" l="1"/>
  <c r="G528" i="2" s="1"/>
  <c r="F528" i="2"/>
  <c r="H528" i="2" s="1"/>
  <c r="I528" i="2" l="1"/>
  <c r="D529" i="2" s="1"/>
  <c r="E529" i="2" l="1"/>
  <c r="G529" i="2" s="1"/>
  <c r="F529" i="2"/>
  <c r="H529" i="2" s="1"/>
  <c r="I529" i="2" l="1"/>
  <c r="D530" i="2" s="1"/>
  <c r="F530" i="2" l="1"/>
  <c r="H530" i="2" s="1"/>
  <c r="E530" i="2"/>
  <c r="G530" i="2" s="1"/>
  <c r="I530" i="2" l="1"/>
  <c r="D531" i="2" l="1"/>
  <c r="E531" i="2" l="1"/>
  <c r="G531" i="2" s="1"/>
  <c r="F531" i="2"/>
  <c r="H531" i="2" s="1"/>
  <c r="I531" i="2" l="1"/>
  <c r="D532" i="2" s="1"/>
  <c r="F532" i="2" l="1"/>
  <c r="H532" i="2" s="1"/>
  <c r="E532" i="2"/>
  <c r="G532" i="2" s="1"/>
  <c r="I532" i="2" l="1"/>
  <c r="D533" i="2" l="1"/>
  <c r="E533" i="2" l="1"/>
  <c r="G533" i="2" s="1"/>
  <c r="F533" i="2"/>
  <c r="H533" i="2" s="1"/>
  <c r="I533" i="2" l="1"/>
  <c r="D534" i="2" s="1"/>
  <c r="E534" i="2" l="1"/>
  <c r="G534" i="2" s="1"/>
  <c r="F534" i="2"/>
  <c r="H534" i="2" s="1"/>
  <c r="I534" i="2" l="1"/>
  <c r="D535" i="2" s="1"/>
  <c r="F535" i="2" l="1"/>
  <c r="H535" i="2" s="1"/>
  <c r="E535" i="2"/>
  <c r="G535" i="2" s="1"/>
  <c r="I535" i="2" l="1"/>
  <c r="D536" i="2" l="1"/>
  <c r="E536" i="2" l="1"/>
  <c r="G536" i="2" s="1"/>
  <c r="F536" i="2"/>
  <c r="H536" i="2" s="1"/>
  <c r="I536" i="2" l="1"/>
  <c r="D537" i="2" l="1"/>
  <c r="E537" i="2" l="1"/>
  <c r="G537" i="2" s="1"/>
  <c r="F537" i="2"/>
  <c r="H537" i="2" s="1"/>
  <c r="I537" i="2" l="1"/>
  <c r="D538" i="2" s="1"/>
  <c r="F538" i="2" l="1"/>
  <c r="H538" i="2" s="1"/>
  <c r="E538" i="2"/>
  <c r="G538" i="2" s="1"/>
  <c r="I538" i="2" l="1"/>
  <c r="D539" i="2" l="1"/>
  <c r="E539" i="2" l="1"/>
  <c r="G539" i="2" s="1"/>
  <c r="F539" i="2"/>
  <c r="H539" i="2" s="1"/>
  <c r="I539" i="2" l="1"/>
  <c r="D540" i="2" l="1"/>
  <c r="E540" i="2" l="1"/>
  <c r="G540" i="2" s="1"/>
  <c r="F540" i="2"/>
  <c r="H540" i="2" s="1"/>
  <c r="I540" i="2" l="1"/>
  <c r="D541" i="2" s="1"/>
  <c r="E541" i="2" l="1"/>
  <c r="G541" i="2" s="1"/>
  <c r="F541" i="2"/>
  <c r="H541" i="2" s="1"/>
  <c r="I541" i="2" l="1"/>
  <c r="D542" i="2" s="1"/>
  <c r="E542" i="2" l="1"/>
  <c r="G542" i="2" s="1"/>
  <c r="F542" i="2"/>
  <c r="H542" i="2" s="1"/>
  <c r="I542" i="2" l="1"/>
  <c r="D543" i="2" l="1"/>
  <c r="E543" i="2" l="1"/>
  <c r="G543" i="2" s="1"/>
  <c r="F543" i="2"/>
  <c r="H543" i="2" s="1"/>
  <c r="I543" i="2" l="1"/>
  <c r="D544" i="2" l="1"/>
  <c r="E544" i="2" l="1"/>
  <c r="G544" i="2" s="1"/>
  <c r="F544" i="2"/>
  <c r="H544" i="2" s="1"/>
  <c r="I544" i="2" l="1"/>
  <c r="D545" i="2" s="1"/>
  <c r="E545" i="2" l="1"/>
  <c r="G545" i="2" s="1"/>
  <c r="F545" i="2"/>
  <c r="H545" i="2" s="1"/>
  <c r="I545" i="2" l="1"/>
  <c r="D546" i="2" s="1"/>
  <c r="E546" i="2" l="1"/>
  <c r="G546" i="2" s="1"/>
  <c r="F546" i="2"/>
  <c r="H546" i="2" s="1"/>
  <c r="I546" i="2" l="1"/>
  <c r="D547" i="2" l="1"/>
  <c r="E547" i="2" l="1"/>
  <c r="G547" i="2" s="1"/>
  <c r="F547" i="2"/>
  <c r="H547" i="2" s="1"/>
  <c r="I547" i="2" l="1"/>
  <c r="D548" i="2" s="1"/>
  <c r="E548" i="2" l="1"/>
  <c r="G548" i="2" s="1"/>
  <c r="F548" i="2"/>
  <c r="H548" i="2" s="1"/>
  <c r="I548" i="2" l="1"/>
  <c r="D549" i="2" s="1"/>
  <c r="E549" i="2" l="1"/>
  <c r="G549" i="2" s="1"/>
  <c r="F549" i="2"/>
  <c r="H549" i="2" s="1"/>
  <c r="I549" i="2" l="1"/>
  <c r="D550" i="2" l="1"/>
  <c r="E550" i="2" l="1"/>
  <c r="G550" i="2" s="1"/>
  <c r="F550" i="2"/>
  <c r="H550" i="2" s="1"/>
  <c r="I550" i="2" l="1"/>
  <c r="D551" i="2" s="1"/>
  <c r="E551" i="2" l="1"/>
  <c r="G551" i="2" s="1"/>
  <c r="F551" i="2"/>
  <c r="H551" i="2" s="1"/>
  <c r="I551" i="2" l="1"/>
  <c r="D552" i="2" s="1"/>
  <c r="E552" i="2" l="1"/>
  <c r="G552" i="2" s="1"/>
  <c r="F552" i="2"/>
  <c r="H552" i="2" s="1"/>
  <c r="I552" i="2" l="1"/>
  <c r="D553" i="2" s="1"/>
  <c r="E553" i="2" l="1"/>
  <c r="G553" i="2" s="1"/>
  <c r="F553" i="2"/>
  <c r="H553" i="2" s="1"/>
  <c r="I553" i="2" l="1"/>
  <c r="D554" i="2" l="1"/>
  <c r="E554" i="2" l="1"/>
  <c r="G554" i="2" s="1"/>
  <c r="F554" i="2"/>
  <c r="H554" i="2" s="1"/>
  <c r="I554" i="2" l="1"/>
  <c r="D555" i="2" s="1"/>
  <c r="E555" i="2" l="1"/>
  <c r="G555" i="2" s="1"/>
  <c r="F555" i="2"/>
  <c r="H555" i="2" s="1"/>
  <c r="I555" i="2" l="1"/>
  <c r="D556" i="2" l="1"/>
  <c r="E556" i="2" l="1"/>
  <c r="G556" i="2" s="1"/>
  <c r="F556" i="2"/>
  <c r="H556" i="2" s="1"/>
  <c r="I556" i="2" l="1"/>
  <c r="D557" i="2" s="1"/>
  <c r="E557" i="2" l="1"/>
  <c r="G557" i="2" s="1"/>
  <c r="F557" i="2"/>
  <c r="H557" i="2" s="1"/>
  <c r="I557" i="2" l="1"/>
  <c r="D558" i="2" s="1"/>
  <c r="E558" i="2" l="1"/>
  <c r="G558" i="2" s="1"/>
  <c r="F558" i="2"/>
  <c r="H558" i="2" s="1"/>
  <c r="I558" i="2" l="1"/>
  <c r="D559" i="2" l="1"/>
  <c r="E559" i="2" l="1"/>
  <c r="G559" i="2" s="1"/>
  <c r="F559" i="2"/>
  <c r="H559" i="2" s="1"/>
  <c r="I559" i="2" l="1"/>
  <c r="D560" i="2" l="1"/>
  <c r="E560" i="2" l="1"/>
  <c r="G560" i="2" s="1"/>
  <c r="F560" i="2"/>
  <c r="H560" i="2" s="1"/>
  <c r="I560" i="2" l="1"/>
  <c r="D561" i="2" s="1"/>
  <c r="E561" i="2" s="1"/>
  <c r="G561" i="2" s="1"/>
  <c r="F561" i="2" l="1"/>
  <c r="H561" i="2" s="1"/>
  <c r="I561" i="2" s="1"/>
  <c r="D562" i="2" l="1"/>
  <c r="F562" i="2" l="1"/>
  <c r="H562" i="2" s="1"/>
  <c r="E562" i="2"/>
  <c r="G562" i="2" s="1"/>
  <c r="I562" i="2" l="1"/>
  <c r="D563" i="2" l="1"/>
  <c r="E563" i="2" l="1"/>
  <c r="G563" i="2" s="1"/>
  <c r="F563" i="2"/>
  <c r="H563" i="2" s="1"/>
  <c r="I563" i="2" l="1"/>
  <c r="D564" i="2" s="1"/>
  <c r="E564" i="2" l="1"/>
  <c r="G564" i="2" s="1"/>
  <c r="F564" i="2"/>
  <c r="H564" i="2" s="1"/>
  <c r="I564" i="2" l="1"/>
  <c r="D565" i="2" s="1"/>
  <c r="E565" i="2" l="1"/>
  <c r="G565" i="2" s="1"/>
  <c r="F565" i="2"/>
  <c r="H565" i="2" s="1"/>
  <c r="I565" i="2" l="1"/>
  <c r="D566" i="2" s="1"/>
  <c r="F566" i="2" l="1"/>
  <c r="H566" i="2" s="1"/>
  <c r="E566" i="2"/>
  <c r="G566" i="2" s="1"/>
  <c r="I566" i="2" l="1"/>
  <c r="D567" i="2" l="1"/>
  <c r="F567" i="2" l="1"/>
  <c r="H567" i="2" s="1"/>
  <c r="E567" i="2"/>
  <c r="G567" i="2" s="1"/>
  <c r="I567" i="2" l="1"/>
  <c r="D568" i="2" l="1"/>
  <c r="E568" i="2" l="1"/>
  <c r="G568" i="2" s="1"/>
  <c r="F568" i="2"/>
  <c r="H568" i="2" s="1"/>
  <c r="I568" i="2" l="1"/>
  <c r="D569" i="2" s="1"/>
  <c r="F569" i="2" l="1"/>
  <c r="H569" i="2" s="1"/>
  <c r="E569" i="2"/>
  <c r="G569" i="2" s="1"/>
  <c r="I569" i="2" l="1"/>
  <c r="D570" i="2" l="1"/>
  <c r="E570" i="2" l="1"/>
  <c r="G570" i="2" s="1"/>
  <c r="F570" i="2"/>
  <c r="H570" i="2" s="1"/>
  <c r="I570" i="2" l="1"/>
  <c r="D571" i="2" s="1"/>
  <c r="E571" i="2" l="1"/>
  <c r="G571" i="2" s="1"/>
  <c r="F571" i="2"/>
  <c r="H571" i="2" s="1"/>
  <c r="I571" i="2" l="1"/>
  <c r="D572" i="2" s="1"/>
  <c r="F572" i="2" l="1"/>
  <c r="H572" i="2" s="1"/>
  <c r="E572" i="2"/>
  <c r="G572" i="2" s="1"/>
  <c r="I572" i="2" l="1"/>
  <c r="D573" i="2" l="1"/>
  <c r="E573" i="2" l="1"/>
  <c r="G573" i="2" s="1"/>
  <c r="F573" i="2"/>
  <c r="H573" i="2" s="1"/>
  <c r="I573" i="2" l="1"/>
  <c r="D574" i="2" s="1"/>
  <c r="E574" i="2" l="1"/>
  <c r="G574" i="2" s="1"/>
  <c r="F574" i="2"/>
  <c r="H574" i="2" s="1"/>
  <c r="I574" i="2" l="1"/>
  <c r="D575" i="2" s="1"/>
  <c r="E575" i="2" l="1"/>
  <c r="G575" i="2" s="1"/>
  <c r="F575" i="2"/>
  <c r="H575" i="2" s="1"/>
  <c r="I575" i="2" l="1"/>
  <c r="D576" i="2" s="1"/>
  <c r="F576" i="2" l="1"/>
  <c r="H576" i="2" s="1"/>
  <c r="E576" i="2"/>
  <c r="G576" i="2" s="1"/>
  <c r="I576" i="2" l="1"/>
  <c r="D577" i="2" l="1"/>
  <c r="E577" i="2" l="1"/>
  <c r="G577" i="2" s="1"/>
  <c r="F577" i="2"/>
  <c r="H577" i="2" s="1"/>
  <c r="I577" i="2" l="1"/>
  <c r="D578" i="2" s="1"/>
  <c r="E578" i="2" l="1"/>
  <c r="G578" i="2" s="1"/>
  <c r="F578" i="2"/>
  <c r="H578" i="2" s="1"/>
  <c r="I578" i="2" l="1"/>
  <c r="D579" i="2" s="1"/>
  <c r="E579" i="2" l="1"/>
  <c r="G579" i="2" s="1"/>
  <c r="F579" i="2"/>
  <c r="H579" i="2" s="1"/>
  <c r="I579" i="2" l="1"/>
  <c r="D580" i="2" s="1"/>
  <c r="E580" i="2" l="1"/>
  <c r="G580" i="2" s="1"/>
  <c r="F580" i="2"/>
  <c r="H580" i="2" s="1"/>
  <c r="I580" i="2" l="1"/>
  <c r="D581" i="2" s="1"/>
  <c r="E581" i="2" l="1"/>
  <c r="G581" i="2" s="1"/>
  <c r="F581" i="2"/>
  <c r="H581" i="2" s="1"/>
  <c r="I581" i="2" l="1"/>
  <c r="D582" i="2" s="1"/>
  <c r="E582" i="2" l="1"/>
  <c r="G582" i="2" s="1"/>
  <c r="F582" i="2"/>
  <c r="H582" i="2" s="1"/>
  <c r="I582" i="2" l="1"/>
  <c r="D583" i="2" s="1"/>
  <c r="E583" i="2" s="1"/>
  <c r="G583" i="2" s="1"/>
  <c r="F583" i="2" l="1"/>
  <c r="H583" i="2" s="1"/>
  <c r="I583" i="2" s="1"/>
  <c r="D584" i="2" l="1"/>
  <c r="E584" i="2" l="1"/>
  <c r="G584" i="2" s="1"/>
  <c r="F584" i="2"/>
  <c r="H584" i="2" s="1"/>
  <c r="I584" i="2" l="1"/>
  <c r="D585" i="2" s="1"/>
  <c r="E585" i="2" l="1"/>
  <c r="G585" i="2" s="1"/>
  <c r="F585" i="2"/>
  <c r="H585" i="2" s="1"/>
  <c r="I585" i="2" l="1"/>
  <c r="D586" i="2" s="1"/>
  <c r="E586" i="2" l="1"/>
  <c r="G586" i="2" s="1"/>
  <c r="F586" i="2"/>
  <c r="H586" i="2" s="1"/>
  <c r="I586" i="2" l="1"/>
  <c r="D587" i="2" s="1"/>
  <c r="F587" i="2" l="1"/>
  <c r="H587" i="2" s="1"/>
  <c r="E587" i="2"/>
  <c r="G587" i="2" s="1"/>
  <c r="I587" i="2" l="1"/>
  <c r="D588" i="2" l="1"/>
  <c r="E588" i="2" l="1"/>
  <c r="G588" i="2" s="1"/>
  <c r="F588" i="2"/>
  <c r="H588" i="2" s="1"/>
  <c r="I588" i="2" l="1"/>
  <c r="D589" i="2" l="1"/>
  <c r="E589" i="2" l="1"/>
  <c r="G589" i="2" s="1"/>
  <c r="F589" i="2"/>
  <c r="H589" i="2" s="1"/>
  <c r="I589" i="2" l="1"/>
  <c r="D590" i="2" s="1"/>
  <c r="E590" i="2" l="1"/>
  <c r="G590" i="2" s="1"/>
  <c r="F590" i="2"/>
  <c r="H590" i="2" s="1"/>
  <c r="I590" i="2" l="1"/>
  <c r="D591" i="2" s="1"/>
  <c r="E591" i="2" l="1"/>
  <c r="G591" i="2" s="1"/>
  <c r="F591" i="2"/>
  <c r="H591" i="2" s="1"/>
  <c r="I591" i="2" l="1"/>
  <c r="D592" i="2" s="1"/>
  <c r="E592" i="2" l="1"/>
  <c r="G592" i="2" s="1"/>
  <c r="F592" i="2"/>
  <c r="H592" i="2" s="1"/>
  <c r="I592" i="2" l="1"/>
  <c r="D593" i="2" s="1"/>
  <c r="E593" i="2" l="1"/>
  <c r="G593" i="2" s="1"/>
  <c r="F593" i="2"/>
  <c r="H593" i="2" s="1"/>
  <c r="I593" i="2" l="1"/>
  <c r="D594" i="2" s="1"/>
  <c r="E594" i="2" l="1"/>
  <c r="G594" i="2" s="1"/>
  <c r="F594" i="2"/>
  <c r="H594" i="2" s="1"/>
  <c r="I594" i="2" l="1"/>
  <c r="D595" i="2" s="1"/>
  <c r="E595" i="2" l="1"/>
  <c r="G595" i="2" s="1"/>
  <c r="F595" i="2"/>
  <c r="H595" i="2" s="1"/>
  <c r="I595" i="2" l="1"/>
  <c r="D596" i="2" s="1"/>
  <c r="E596" i="2" l="1"/>
  <c r="G596" i="2" s="1"/>
  <c r="F596" i="2"/>
  <c r="H596" i="2" s="1"/>
  <c r="I596" i="2" l="1"/>
  <c r="D597" i="2" s="1"/>
  <c r="E597" i="2" l="1"/>
  <c r="G597" i="2" s="1"/>
  <c r="F597" i="2"/>
  <c r="H597" i="2" s="1"/>
  <c r="I597" i="2" l="1"/>
  <c r="D598" i="2" s="1"/>
  <c r="E598" i="2" l="1"/>
  <c r="G598" i="2" s="1"/>
  <c r="F598" i="2"/>
  <c r="H598" i="2" s="1"/>
  <c r="I598" i="2" l="1"/>
  <c r="D599" i="2" s="1"/>
  <c r="E599" i="2" l="1"/>
  <c r="G599" i="2" s="1"/>
  <c r="F599" i="2"/>
  <c r="H599" i="2" s="1"/>
  <c r="I599" i="2" l="1"/>
  <c r="D600" i="2" s="1"/>
  <c r="E600" i="2" l="1"/>
  <c r="G600" i="2" s="1"/>
  <c r="F600" i="2"/>
  <c r="H600" i="2" s="1"/>
  <c r="I600" i="2" l="1"/>
  <c r="D601" i="2" s="1"/>
  <c r="E601" i="2" l="1"/>
  <c r="G601" i="2" s="1"/>
  <c r="F601" i="2"/>
  <c r="H601" i="2" s="1"/>
  <c r="I601" i="2" l="1"/>
  <c r="D602" i="2" s="1"/>
  <c r="E602" i="2" l="1"/>
  <c r="G602" i="2" s="1"/>
  <c r="F602" i="2"/>
  <c r="H602" i="2" s="1"/>
  <c r="I602" i="2" l="1"/>
  <c r="D603" i="2" s="1"/>
  <c r="F603" i="2" l="1"/>
  <c r="H603" i="2" s="1"/>
  <c r="E603" i="2"/>
  <c r="G603" i="2" s="1"/>
  <c r="I603" i="2" l="1"/>
  <c r="D604" i="2" l="1"/>
  <c r="E604" i="2" l="1"/>
  <c r="G604" i="2" s="1"/>
  <c r="F604" i="2"/>
  <c r="H604" i="2" s="1"/>
  <c r="I604" i="2" l="1"/>
  <c r="D605" i="2" l="1"/>
  <c r="E605" i="2" l="1"/>
  <c r="G605" i="2" s="1"/>
  <c r="F605" i="2"/>
  <c r="H605" i="2" s="1"/>
  <c r="I605" i="2" l="1"/>
  <c r="D606" i="2" s="1"/>
  <c r="E606" i="2" l="1"/>
  <c r="G606" i="2" s="1"/>
  <c r="F606" i="2"/>
  <c r="H606" i="2" s="1"/>
  <c r="I606" i="2" l="1"/>
  <c r="D607" i="2" s="1"/>
  <c r="E607" i="2" l="1"/>
  <c r="G607" i="2" s="1"/>
  <c r="F607" i="2"/>
  <c r="H607" i="2" s="1"/>
  <c r="I607" i="2" l="1"/>
  <c r="D608" i="2" s="1"/>
  <c r="E608" i="2" s="1"/>
  <c r="G608" i="2" s="1"/>
  <c r="F608" i="2" l="1"/>
  <c r="H608" i="2" s="1"/>
  <c r="I608" i="2" s="1"/>
  <c r="D609" i="2" l="1"/>
  <c r="E609" i="2" l="1"/>
  <c r="G609" i="2" s="1"/>
  <c r="F609" i="2"/>
  <c r="H609" i="2" s="1"/>
  <c r="I609" i="2" l="1"/>
  <c r="D610" i="2" s="1"/>
  <c r="E610" i="2" s="1"/>
  <c r="G610" i="2" s="1"/>
  <c r="F610" i="2" l="1"/>
  <c r="H610" i="2" s="1"/>
  <c r="I610" i="2" s="1"/>
  <c r="D611" i="2" l="1"/>
  <c r="E611" i="2" l="1"/>
  <c r="G611" i="2" s="1"/>
  <c r="F611" i="2"/>
  <c r="H611" i="2" s="1"/>
  <c r="I611" i="2" l="1"/>
  <c r="D612" i="2" s="1"/>
  <c r="E612" i="2" l="1"/>
  <c r="G612" i="2" s="1"/>
  <c r="F612" i="2"/>
  <c r="H612" i="2" s="1"/>
  <c r="I612" i="2" l="1"/>
  <c r="D613" i="2" s="1"/>
  <c r="E613" i="2" l="1"/>
  <c r="G613" i="2" s="1"/>
  <c r="F613" i="2"/>
  <c r="H613" i="2" s="1"/>
  <c r="I613" i="2" l="1"/>
  <c r="D614" i="2" s="1"/>
  <c r="E614" i="2" l="1"/>
  <c r="G614" i="2" s="1"/>
  <c r="F614" i="2"/>
  <c r="H614" i="2" s="1"/>
  <c r="I614" i="2" l="1"/>
  <c r="D615" i="2" s="1"/>
  <c r="E615" i="2" l="1"/>
  <c r="G615" i="2" s="1"/>
  <c r="F615" i="2"/>
  <c r="H615" i="2" s="1"/>
  <c r="I615" i="2" l="1"/>
  <c r="D616" i="2" s="1"/>
  <c r="E616" i="2" l="1"/>
  <c r="G616" i="2" s="1"/>
  <c r="F616" i="2"/>
  <c r="H616" i="2" s="1"/>
  <c r="I616" i="2" l="1"/>
  <c r="D617" i="2" s="1"/>
  <c r="E617" i="2" l="1"/>
  <c r="G617" i="2" s="1"/>
  <c r="F617" i="2"/>
  <c r="H617" i="2" s="1"/>
  <c r="I617" i="2" l="1"/>
  <c r="D618" i="2" l="1"/>
  <c r="F618" i="2" l="1"/>
  <c r="H618" i="2" s="1"/>
  <c r="E618" i="2"/>
  <c r="G618" i="2" s="1"/>
  <c r="I618" i="2" l="1"/>
  <c r="D619" i="2" s="1"/>
  <c r="E619" i="2" l="1"/>
  <c r="G619" i="2" s="1"/>
  <c r="F619" i="2"/>
  <c r="H619" i="2" s="1"/>
  <c r="I619" i="2" l="1"/>
  <c r="D620" i="2" s="1"/>
  <c r="E620" i="2" l="1"/>
  <c r="G620" i="2" s="1"/>
  <c r="F620" i="2"/>
  <c r="H620" i="2" s="1"/>
  <c r="I620" i="2" l="1"/>
  <c r="D621" i="2" s="1"/>
  <c r="E621" i="2" s="1"/>
  <c r="G621" i="2" s="1"/>
  <c r="F621" i="2" l="1"/>
  <c r="H621" i="2" s="1"/>
  <c r="I621" i="2" s="1"/>
  <c r="D622" i="2" l="1"/>
  <c r="E622" i="2" l="1"/>
  <c r="G622" i="2" s="1"/>
  <c r="F622" i="2"/>
  <c r="H622" i="2" s="1"/>
  <c r="I622" i="2" l="1"/>
  <c r="D623" i="2" l="1"/>
  <c r="F623" i="2" s="1"/>
  <c r="H623" i="2" s="1"/>
  <c r="E623" i="2" l="1"/>
  <c r="G623" i="2" s="1"/>
  <c r="I623" i="2" s="1"/>
  <c r="D624" i="2" l="1"/>
  <c r="E624" i="2" l="1"/>
  <c r="G624" i="2" s="1"/>
  <c r="F624" i="2"/>
  <c r="H624" i="2" s="1"/>
  <c r="I624" i="2" l="1"/>
  <c r="D625" i="2" s="1"/>
  <c r="E625" i="2" l="1"/>
  <c r="G625" i="2" s="1"/>
  <c r="F625" i="2"/>
  <c r="H625" i="2" s="1"/>
  <c r="I625" i="2" l="1"/>
  <c r="D626" i="2" s="1"/>
  <c r="E626" i="2" s="1"/>
  <c r="G626" i="2" s="1"/>
  <c r="F626" i="2" l="1"/>
  <c r="H626" i="2" s="1"/>
  <c r="I626" i="2" s="1"/>
  <c r="D627" i="2" l="1"/>
  <c r="E627" i="2" l="1"/>
  <c r="G627" i="2" s="1"/>
  <c r="F627" i="2"/>
  <c r="H627" i="2" s="1"/>
  <c r="I627" i="2" l="1"/>
  <c r="D628" i="2" s="1"/>
  <c r="F628" i="2" s="1"/>
  <c r="H628" i="2" s="1"/>
  <c r="E628" i="2" l="1"/>
  <c r="G628" i="2" s="1"/>
  <c r="I628" i="2" s="1"/>
  <c r="D629" i="2" l="1"/>
  <c r="E629" i="2" l="1"/>
  <c r="G629" i="2" s="1"/>
  <c r="F629" i="2"/>
  <c r="H629" i="2" s="1"/>
  <c r="I629" i="2" l="1"/>
  <c r="D630" i="2" s="1"/>
  <c r="E630" i="2" l="1"/>
  <c r="G630" i="2" s="1"/>
  <c r="F630" i="2"/>
  <c r="H630" i="2" s="1"/>
  <c r="I630" i="2" l="1"/>
  <c r="D631" i="2" l="1"/>
  <c r="E631" i="2" l="1"/>
  <c r="G631" i="2" s="1"/>
  <c r="F631" i="2"/>
  <c r="H631" i="2" s="1"/>
  <c r="I631" i="2" l="1"/>
  <c r="D632" i="2" s="1"/>
  <c r="E632" i="2" l="1"/>
  <c r="G632" i="2" s="1"/>
  <c r="F632" i="2"/>
  <c r="H632" i="2" s="1"/>
  <c r="I632" i="2" l="1"/>
  <c r="D633" i="2" s="1"/>
  <c r="E633" i="2" l="1"/>
  <c r="G633" i="2" s="1"/>
  <c r="F633" i="2"/>
  <c r="H633" i="2" s="1"/>
  <c r="I633" i="2" l="1"/>
  <c r="D634" i="2" l="1"/>
  <c r="F634" i="2" l="1"/>
  <c r="H634" i="2" s="1"/>
  <c r="E634" i="2"/>
  <c r="G634" i="2" s="1"/>
  <c r="I634" i="2" l="1"/>
  <c r="D635" i="2" s="1"/>
  <c r="E635" i="2" l="1"/>
  <c r="G635" i="2" s="1"/>
  <c r="F635" i="2"/>
  <c r="H635" i="2" s="1"/>
  <c r="I635" i="2" l="1"/>
  <c r="D636" i="2" s="1"/>
  <c r="E636" i="2" l="1"/>
  <c r="G636" i="2" s="1"/>
  <c r="F636" i="2"/>
  <c r="H636" i="2" s="1"/>
  <c r="I636" i="2" l="1"/>
  <c r="D637" i="2" s="1"/>
  <c r="E637" i="2" l="1"/>
  <c r="G637" i="2" s="1"/>
  <c r="F637" i="2"/>
  <c r="H637" i="2" s="1"/>
  <c r="I637" i="2" l="1"/>
  <c r="D638" i="2" s="1"/>
  <c r="E638" i="2" l="1"/>
  <c r="G638" i="2" s="1"/>
  <c r="F638" i="2"/>
  <c r="H638" i="2" s="1"/>
  <c r="I638" i="2" l="1"/>
  <c r="D639" i="2" s="1"/>
  <c r="E639" i="2" l="1"/>
  <c r="G639" i="2" s="1"/>
  <c r="F639" i="2"/>
  <c r="H639" i="2" s="1"/>
  <c r="I639" i="2" l="1"/>
  <c r="D640" i="2" s="1"/>
  <c r="E640" i="2" l="1"/>
  <c r="G640" i="2" s="1"/>
  <c r="F640" i="2"/>
  <c r="H640" i="2" s="1"/>
  <c r="I640" i="2" l="1"/>
  <c r="D641" i="2" s="1"/>
  <c r="E641" i="2" s="1"/>
  <c r="G641" i="2" s="1"/>
  <c r="F641" i="2" l="1"/>
  <c r="H641" i="2" s="1"/>
  <c r="I641" i="2" s="1"/>
  <c r="D642" i="2" l="1"/>
  <c r="E642" i="2" l="1"/>
  <c r="G642" i="2" s="1"/>
  <c r="F642" i="2"/>
  <c r="H642" i="2" s="1"/>
  <c r="I642" i="2" l="1"/>
  <c r="D643" i="2" s="1"/>
  <c r="F643" i="2" s="1"/>
  <c r="H643" i="2" s="1"/>
  <c r="E643" i="2" l="1"/>
  <c r="G643" i="2" s="1"/>
  <c r="I643" i="2" s="1"/>
  <c r="D644" i="2" l="1"/>
  <c r="E644" i="2" l="1"/>
  <c r="G644" i="2" s="1"/>
  <c r="F644" i="2"/>
  <c r="H644" i="2" s="1"/>
  <c r="I644" i="2" l="1"/>
  <c r="D645" i="2" s="1"/>
  <c r="E645" i="2" l="1"/>
  <c r="G645" i="2" s="1"/>
  <c r="F645" i="2"/>
  <c r="H645" i="2" s="1"/>
  <c r="I645" i="2" l="1"/>
  <c r="D646" i="2" s="1"/>
  <c r="F646" i="2" l="1"/>
  <c r="H646" i="2" s="1"/>
  <c r="E646" i="2"/>
  <c r="G646" i="2" s="1"/>
  <c r="I646" i="2" l="1"/>
  <c r="D647" i="2" l="1"/>
  <c r="E647" i="2" l="1"/>
  <c r="G647" i="2" s="1"/>
  <c r="F647" i="2"/>
  <c r="H647" i="2" s="1"/>
  <c r="I647" i="2" l="1"/>
  <c r="D648" i="2" s="1"/>
  <c r="E648" i="2" l="1"/>
  <c r="G648" i="2" s="1"/>
  <c r="F648" i="2"/>
  <c r="H648" i="2" s="1"/>
  <c r="I648" i="2" l="1"/>
  <c r="D649" i="2" l="1"/>
  <c r="E649" i="2" l="1"/>
  <c r="G649" i="2" s="1"/>
  <c r="F649" i="2"/>
  <c r="H649" i="2" s="1"/>
  <c r="I649" i="2" l="1"/>
  <c r="D650" i="2" s="1"/>
  <c r="E650" i="2" l="1"/>
  <c r="G650" i="2" s="1"/>
  <c r="F650" i="2"/>
  <c r="H650" i="2" s="1"/>
  <c r="I650" i="2" l="1"/>
  <c r="D651" i="2" s="1"/>
  <c r="E651" i="2" l="1"/>
  <c r="G651" i="2" s="1"/>
  <c r="F651" i="2"/>
  <c r="H651" i="2" s="1"/>
  <c r="I651" i="2" l="1"/>
  <c r="D652" i="2" s="1"/>
  <c r="E652" i="2" l="1"/>
  <c r="G652" i="2" s="1"/>
  <c r="F652" i="2"/>
  <c r="H652" i="2" s="1"/>
  <c r="I652" i="2" l="1"/>
  <c r="D653" i="2" s="1"/>
  <c r="E653" i="2" l="1"/>
  <c r="G653" i="2" s="1"/>
  <c r="F653" i="2"/>
  <c r="H653" i="2" s="1"/>
  <c r="I653" i="2" l="1"/>
  <c r="D654" i="2" l="1"/>
  <c r="E654" i="2" l="1"/>
  <c r="G654" i="2" s="1"/>
  <c r="F654" i="2"/>
  <c r="H654" i="2" s="1"/>
  <c r="I654" i="2" l="1"/>
  <c r="D655" i="2" l="1"/>
  <c r="E655" i="2" l="1"/>
  <c r="G655" i="2" s="1"/>
  <c r="F655" i="2"/>
  <c r="H655" i="2" s="1"/>
  <c r="I655" i="2" l="1"/>
  <c r="D656" i="2" s="1"/>
  <c r="E656" i="2" l="1"/>
  <c r="G656" i="2" s="1"/>
  <c r="F656" i="2"/>
  <c r="H656" i="2" s="1"/>
  <c r="I656" i="2" l="1"/>
  <c r="D657" i="2" s="1"/>
  <c r="E657" i="2" l="1"/>
  <c r="G657" i="2" s="1"/>
  <c r="F657" i="2"/>
  <c r="H657" i="2" s="1"/>
  <c r="I657" i="2" l="1"/>
  <c r="D658" i="2" s="1"/>
  <c r="E658" i="2" l="1"/>
  <c r="G658" i="2" s="1"/>
  <c r="F658" i="2"/>
  <c r="H658" i="2" s="1"/>
  <c r="I658" i="2" l="1"/>
  <c r="D659" i="2" s="1"/>
  <c r="E659" i="2" l="1"/>
  <c r="G659" i="2" s="1"/>
  <c r="F659" i="2"/>
  <c r="H659" i="2" s="1"/>
  <c r="I659" i="2" l="1"/>
  <c r="D660" i="2" s="1"/>
  <c r="E660" i="2" l="1"/>
  <c r="G660" i="2" s="1"/>
  <c r="F660" i="2"/>
  <c r="H660" i="2" s="1"/>
  <c r="I660" i="2" l="1"/>
  <c r="D661" i="2" s="1"/>
  <c r="E661" i="2" l="1"/>
  <c r="G661" i="2" s="1"/>
  <c r="F661" i="2"/>
  <c r="H661" i="2" s="1"/>
  <c r="I661" i="2" l="1"/>
  <c r="D662" i="2" s="1"/>
  <c r="E662" i="2" l="1"/>
  <c r="G662" i="2" s="1"/>
  <c r="F662" i="2"/>
  <c r="H662" i="2" s="1"/>
  <c r="I662" i="2" l="1"/>
  <c r="D663" i="2" s="1"/>
  <c r="E663" i="2" l="1"/>
  <c r="G663" i="2" s="1"/>
  <c r="F663" i="2"/>
  <c r="H663" i="2" s="1"/>
  <c r="I663" i="2" l="1"/>
  <c r="D664" i="2" s="1"/>
  <c r="E664" i="2" l="1"/>
  <c r="G664" i="2" s="1"/>
  <c r="F664" i="2"/>
  <c r="H664" i="2" s="1"/>
  <c r="I664" i="2" l="1"/>
  <c r="D665" i="2" s="1"/>
  <c r="E665" i="2" l="1"/>
  <c r="G665" i="2" s="1"/>
  <c r="F665" i="2"/>
  <c r="H665" i="2" s="1"/>
  <c r="I665" i="2" l="1"/>
  <c r="D666" i="2" s="1"/>
  <c r="E666" i="2" l="1"/>
  <c r="G666" i="2" s="1"/>
  <c r="F666" i="2"/>
  <c r="H666" i="2" s="1"/>
  <c r="I666" i="2" l="1"/>
  <c r="D667" i="2" s="1"/>
  <c r="E667" i="2" l="1"/>
  <c r="G667" i="2" s="1"/>
  <c r="F667" i="2"/>
  <c r="H667" i="2" s="1"/>
  <c r="I667" i="2" l="1"/>
  <c r="D668" i="2" s="1"/>
  <c r="E668" i="2" l="1"/>
  <c r="G668" i="2" s="1"/>
  <c r="F668" i="2"/>
  <c r="H668" i="2" s="1"/>
  <c r="I668" i="2" l="1"/>
  <c r="D669" i="2" s="1"/>
  <c r="E669" i="2" l="1"/>
  <c r="G669" i="2" s="1"/>
  <c r="F669" i="2"/>
  <c r="H669" i="2" s="1"/>
  <c r="I669" i="2" l="1"/>
  <c r="D670" i="2" s="1"/>
  <c r="E670" i="2" l="1"/>
  <c r="G670" i="2" s="1"/>
  <c r="F670" i="2"/>
  <c r="H670" i="2" s="1"/>
  <c r="I670" i="2" l="1"/>
  <c r="D671" i="2" s="1"/>
  <c r="F671" i="2" l="1"/>
  <c r="H671" i="2" s="1"/>
  <c r="E671" i="2"/>
  <c r="G671" i="2" s="1"/>
  <c r="I671" i="2" l="1"/>
  <c r="D672" i="2" l="1"/>
  <c r="E672" i="2" l="1"/>
  <c r="G672" i="2" s="1"/>
  <c r="F672" i="2"/>
  <c r="H672" i="2" s="1"/>
  <c r="I672" i="2" l="1"/>
  <c r="D673" i="2" l="1"/>
  <c r="E673" i="2" l="1"/>
  <c r="G673" i="2" s="1"/>
  <c r="F673" i="2"/>
  <c r="H673" i="2" s="1"/>
  <c r="I673" i="2" l="1"/>
  <c r="D674" i="2" s="1"/>
  <c r="E674" i="2" l="1"/>
  <c r="G674" i="2" s="1"/>
  <c r="F674" i="2"/>
  <c r="H674" i="2" s="1"/>
  <c r="I674" i="2" l="1"/>
  <c r="D675" i="2" s="1"/>
  <c r="E675" i="2" l="1"/>
  <c r="G675" i="2" s="1"/>
  <c r="F675" i="2"/>
  <c r="H675" i="2" s="1"/>
  <c r="I675" i="2" l="1"/>
  <c r="D676" i="2" s="1"/>
  <c r="E676" i="2" l="1"/>
  <c r="G676" i="2" s="1"/>
  <c r="F676" i="2"/>
  <c r="H676" i="2" s="1"/>
  <c r="I676" i="2" l="1"/>
  <c r="D677" i="2" s="1"/>
  <c r="E677" i="2" l="1"/>
  <c r="G677" i="2" s="1"/>
  <c r="F677" i="2"/>
  <c r="H677" i="2" s="1"/>
  <c r="I677" i="2" l="1"/>
  <c r="D678" i="2" s="1"/>
  <c r="E678" i="2" l="1"/>
  <c r="G678" i="2" s="1"/>
  <c r="F678" i="2"/>
  <c r="H678" i="2" s="1"/>
  <c r="I678" i="2" l="1"/>
  <c r="D679" i="2" s="1"/>
  <c r="F679" i="2" l="1"/>
  <c r="H679" i="2" s="1"/>
  <c r="E679" i="2"/>
  <c r="G679" i="2" s="1"/>
  <c r="I679" i="2" l="1"/>
  <c r="D680" i="2" s="1"/>
  <c r="E680" i="2" l="1"/>
  <c r="G680" i="2" s="1"/>
  <c r="F680" i="2"/>
  <c r="H680" i="2" s="1"/>
  <c r="I680" i="2" l="1"/>
  <c r="D681" i="2" s="1"/>
  <c r="E681" i="2" l="1"/>
  <c r="G681" i="2" s="1"/>
  <c r="F681" i="2"/>
  <c r="H681" i="2" s="1"/>
  <c r="I681" i="2" l="1"/>
  <c r="D682" i="2" s="1"/>
  <c r="E682" i="2" l="1"/>
  <c r="G682" i="2" s="1"/>
  <c r="F682" i="2"/>
  <c r="H682" i="2" s="1"/>
  <c r="I682" i="2" l="1"/>
  <c r="D683" i="2" s="1"/>
  <c r="E683" i="2" l="1"/>
  <c r="G683" i="2" s="1"/>
  <c r="F683" i="2"/>
  <c r="H683" i="2" s="1"/>
  <c r="I683" i="2" l="1"/>
  <c r="D684" i="2" s="1"/>
  <c r="E684" i="2" l="1"/>
  <c r="G684" i="2" s="1"/>
  <c r="F684" i="2"/>
  <c r="H684" i="2" s="1"/>
  <c r="I684" i="2" l="1"/>
  <c r="D685" i="2" s="1"/>
  <c r="E685" i="2" l="1"/>
  <c r="G685" i="2" s="1"/>
  <c r="F685" i="2"/>
  <c r="H685" i="2" s="1"/>
  <c r="I685" i="2" l="1"/>
  <c r="D686" i="2" s="1"/>
  <c r="E686" i="2" l="1"/>
  <c r="G686" i="2" s="1"/>
  <c r="F686" i="2"/>
  <c r="H686" i="2" s="1"/>
  <c r="I686" i="2" l="1"/>
  <c r="D687" i="2" s="1"/>
  <c r="E687" i="2" l="1"/>
  <c r="G687" i="2" s="1"/>
  <c r="F687" i="2"/>
  <c r="H687" i="2" s="1"/>
  <c r="I687" i="2" l="1"/>
  <c r="D688" i="2" s="1"/>
  <c r="E688" i="2" l="1"/>
  <c r="G688" i="2" s="1"/>
  <c r="F688" i="2"/>
  <c r="H688" i="2" s="1"/>
  <c r="I688" i="2" l="1"/>
  <c r="D689" i="2" s="1"/>
  <c r="E689" i="2" l="1"/>
  <c r="G689" i="2" s="1"/>
  <c r="F689" i="2"/>
  <c r="H689" i="2" s="1"/>
  <c r="I689" i="2" l="1"/>
  <c r="D690" i="2" l="1"/>
  <c r="E690" i="2" l="1"/>
  <c r="G690" i="2" s="1"/>
  <c r="F690" i="2"/>
  <c r="H690" i="2" s="1"/>
  <c r="I690" i="2" l="1"/>
  <c r="D691" i="2" s="1"/>
  <c r="E691" i="2" l="1"/>
  <c r="G691" i="2" s="1"/>
  <c r="F691" i="2"/>
  <c r="H691" i="2" s="1"/>
  <c r="I691" i="2" l="1"/>
  <c r="D692" i="2" s="1"/>
  <c r="E692" i="2" l="1"/>
  <c r="G692" i="2" s="1"/>
  <c r="F692" i="2"/>
  <c r="H692" i="2" s="1"/>
  <c r="I692" i="2" l="1"/>
  <c r="D693" i="2" l="1"/>
  <c r="E693" i="2" l="1"/>
  <c r="G693" i="2" s="1"/>
  <c r="F693" i="2"/>
  <c r="H693" i="2" s="1"/>
  <c r="I693" i="2" l="1"/>
  <c r="D694" i="2" s="1"/>
  <c r="E694" i="2" l="1"/>
  <c r="G694" i="2" s="1"/>
  <c r="F694" i="2"/>
  <c r="H694" i="2" s="1"/>
  <c r="I694" i="2" l="1"/>
  <c r="D695" i="2" l="1"/>
  <c r="E695" i="2" l="1"/>
  <c r="G695" i="2" s="1"/>
  <c r="F695" i="2"/>
  <c r="H695" i="2" s="1"/>
  <c r="I695" i="2" l="1"/>
  <c r="D696" i="2" l="1"/>
  <c r="E696" i="2" l="1"/>
  <c r="G696" i="2" s="1"/>
  <c r="F696" i="2"/>
  <c r="H696" i="2" s="1"/>
  <c r="I696" i="2" l="1"/>
  <c r="D697" i="2" l="1"/>
  <c r="E697" i="2" l="1"/>
  <c r="G697" i="2" s="1"/>
  <c r="F697" i="2"/>
  <c r="H697" i="2" s="1"/>
  <c r="I697" i="2" l="1"/>
  <c r="D698" i="2" s="1"/>
  <c r="F698" i="2" l="1"/>
  <c r="H698" i="2" s="1"/>
  <c r="E698" i="2"/>
  <c r="G698" i="2" s="1"/>
  <c r="I698" i="2" l="1"/>
  <c r="D699" i="2" s="1"/>
  <c r="E699" i="2" l="1"/>
  <c r="G699" i="2" s="1"/>
  <c r="F699" i="2"/>
  <c r="H699" i="2" s="1"/>
  <c r="I699" i="2" l="1"/>
  <c r="D700" i="2" l="1"/>
  <c r="F700" i="2" l="1"/>
  <c r="H700" i="2" s="1"/>
  <c r="E700" i="2"/>
  <c r="G700" i="2" s="1"/>
  <c r="I700" i="2" l="1"/>
  <c r="D701" i="2" l="1"/>
  <c r="E701" i="2" l="1"/>
  <c r="G701" i="2" s="1"/>
  <c r="F701" i="2"/>
  <c r="H701" i="2" s="1"/>
  <c r="I701" i="2" l="1"/>
  <c r="D702" i="2" s="1"/>
  <c r="E702" i="2" l="1"/>
  <c r="G702" i="2" s="1"/>
  <c r="F702" i="2"/>
  <c r="H702" i="2" s="1"/>
  <c r="I702" i="2" l="1"/>
  <c r="D703" i="2" l="1"/>
  <c r="E703" i="2" l="1"/>
  <c r="G703" i="2" s="1"/>
  <c r="F703" i="2"/>
  <c r="H703" i="2" s="1"/>
  <c r="I703" i="2" l="1"/>
  <c r="D704" i="2" l="1"/>
  <c r="E704" i="2" l="1"/>
  <c r="G704" i="2" s="1"/>
  <c r="F704" i="2"/>
  <c r="H704" i="2" s="1"/>
  <c r="I704" i="2" l="1"/>
  <c r="D705" i="2" s="1"/>
  <c r="E705" i="2" l="1"/>
  <c r="G705" i="2" s="1"/>
  <c r="F705" i="2"/>
  <c r="H705" i="2" s="1"/>
  <c r="I705" i="2" l="1"/>
  <c r="D706" i="2" l="1"/>
  <c r="E706" i="2" l="1"/>
  <c r="G706" i="2" s="1"/>
  <c r="F706" i="2"/>
  <c r="H706" i="2" s="1"/>
  <c r="I706" i="2" l="1"/>
  <c r="D707" i="2" l="1"/>
  <c r="E707" i="2" s="1"/>
  <c r="G707" i="2" s="1"/>
  <c r="F707" i="2" l="1"/>
  <c r="H707" i="2" s="1"/>
  <c r="I707" i="2" s="1"/>
  <c r="D708" i="2" l="1"/>
  <c r="F708" i="2" l="1"/>
  <c r="H708" i="2" s="1"/>
  <c r="E708" i="2"/>
  <c r="G708" i="2" s="1"/>
  <c r="I708" i="2" l="1"/>
  <c r="D709" i="2" l="1"/>
  <c r="E709" i="2" s="1"/>
  <c r="G709" i="2" s="1"/>
  <c r="F709" i="2" l="1"/>
  <c r="H709" i="2" s="1"/>
  <c r="I709" i="2" s="1"/>
  <c r="D710" i="2" l="1"/>
  <c r="E710" i="2" l="1"/>
  <c r="G710" i="2" s="1"/>
  <c r="F710" i="2"/>
  <c r="H710" i="2" s="1"/>
  <c r="I710" i="2" l="1"/>
  <c r="D711" i="2" s="1"/>
  <c r="E711" i="2" s="1"/>
  <c r="G711" i="2" s="1"/>
  <c r="F711" i="2" l="1"/>
  <c r="H711" i="2" s="1"/>
  <c r="I711" i="2" s="1"/>
  <c r="D712" i="2" l="1"/>
  <c r="F712" i="2" l="1"/>
  <c r="H712" i="2" s="1"/>
  <c r="E712" i="2"/>
  <c r="G712" i="2" s="1"/>
  <c r="I712" i="2" l="1"/>
  <c r="D713" i="2" s="1"/>
  <c r="E713" i="2" l="1"/>
  <c r="G713" i="2" s="1"/>
  <c r="F713" i="2"/>
  <c r="H713" i="2" s="1"/>
  <c r="I713" i="2" l="1"/>
  <c r="D714" i="2" l="1"/>
  <c r="F714" i="2" l="1"/>
  <c r="H714" i="2" s="1"/>
  <c r="E714" i="2"/>
  <c r="G714" i="2" s="1"/>
  <c r="I714" i="2" l="1"/>
  <c r="D715" i="2" l="1"/>
  <c r="E715" i="2" l="1"/>
  <c r="G715" i="2" s="1"/>
  <c r="F715" i="2"/>
  <c r="H715" i="2" s="1"/>
  <c r="I715" i="2" l="1"/>
  <c r="D716" i="2" s="1"/>
  <c r="E716" i="2" l="1"/>
  <c r="G716" i="2" s="1"/>
  <c r="F716" i="2"/>
  <c r="H716" i="2" s="1"/>
  <c r="I716" i="2" l="1"/>
  <c r="D717" i="2" s="1"/>
  <c r="E717" i="2" l="1"/>
  <c r="G717" i="2" s="1"/>
  <c r="F717" i="2"/>
  <c r="H717" i="2" s="1"/>
  <c r="I717" i="2" l="1"/>
  <c r="D718" i="2" s="1"/>
  <c r="E718" i="2" l="1"/>
  <c r="G718" i="2" s="1"/>
  <c r="F718" i="2"/>
  <c r="H718" i="2" s="1"/>
  <c r="I718" i="2" l="1"/>
  <c r="D719" i="2" s="1"/>
  <c r="F719" i="2" l="1"/>
  <c r="H719" i="2" s="1"/>
  <c r="E719" i="2"/>
  <c r="G719" i="2" s="1"/>
  <c r="I719" i="2" l="1"/>
  <c r="D720" i="2" l="1"/>
  <c r="E720" i="2" s="1"/>
  <c r="G720" i="2" s="1"/>
  <c r="F720" i="2" l="1"/>
  <c r="H720" i="2" s="1"/>
  <c r="I720" i="2" s="1"/>
  <c r="D721" i="2" l="1"/>
  <c r="F721" i="2" l="1"/>
  <c r="H721" i="2" s="1"/>
  <c r="E721" i="2"/>
  <c r="G721" i="2" s="1"/>
  <c r="I721" i="2" l="1"/>
  <c r="D722" i="2" l="1"/>
  <c r="E722" i="2" l="1"/>
  <c r="G722" i="2" s="1"/>
  <c r="F722" i="2"/>
  <c r="H722" i="2" s="1"/>
  <c r="I722" i="2" l="1"/>
  <c r="D723" i="2" l="1"/>
  <c r="F723" i="2" s="1"/>
  <c r="H723" i="2" s="1"/>
  <c r="E723" i="2" l="1"/>
  <c r="G723" i="2" s="1"/>
  <c r="I723" i="2" s="1"/>
  <c r="D724" i="2" l="1"/>
  <c r="E724" i="2" l="1"/>
  <c r="G724" i="2" s="1"/>
  <c r="F724" i="2"/>
  <c r="H724" i="2" s="1"/>
  <c r="I724" i="2" l="1"/>
  <c r="D725" i="2" l="1"/>
  <c r="E725" i="2" l="1"/>
  <c r="G725" i="2" s="1"/>
  <c r="F725" i="2"/>
  <c r="H725" i="2" s="1"/>
  <c r="I725" i="2" l="1"/>
  <c r="D726" i="2" s="1"/>
  <c r="E726" i="2" l="1"/>
  <c r="G726" i="2" s="1"/>
  <c r="F726" i="2"/>
  <c r="H726" i="2" s="1"/>
  <c r="I726" i="2" l="1"/>
  <c r="D727" i="2" l="1"/>
  <c r="E727" i="2" l="1"/>
  <c r="G727" i="2" s="1"/>
  <c r="F727" i="2"/>
  <c r="H727" i="2" s="1"/>
  <c r="I727" i="2" l="1"/>
  <c r="D728" i="2" s="1"/>
  <c r="E728" i="2" l="1"/>
  <c r="G728" i="2" s="1"/>
  <c r="F728" i="2"/>
  <c r="H728" i="2" s="1"/>
  <c r="I728" i="2" l="1"/>
  <c r="D729" i="2" l="1"/>
  <c r="E729" i="2" l="1"/>
  <c r="G729" i="2" s="1"/>
  <c r="F729" i="2"/>
  <c r="H729" i="2" s="1"/>
  <c r="I729" i="2" l="1"/>
  <c r="D730" i="2" l="1"/>
  <c r="E730" i="2" l="1"/>
  <c r="G730" i="2" s="1"/>
  <c r="F730" i="2"/>
  <c r="H730" i="2" s="1"/>
  <c r="I730" i="2" l="1"/>
  <c r="D731" i="2" l="1"/>
  <c r="E731" i="2" l="1"/>
  <c r="G731" i="2" s="1"/>
  <c r="F731" i="2"/>
  <c r="H731" i="2" s="1"/>
  <c r="I731" i="2" l="1"/>
  <c r="D732" i="2" s="1"/>
  <c r="E732" i="2" l="1"/>
  <c r="G732" i="2" s="1"/>
  <c r="F732" i="2"/>
  <c r="H732" i="2" s="1"/>
  <c r="I732" i="2" l="1"/>
  <c r="D733" i="2" l="1"/>
  <c r="F733" i="2" l="1"/>
  <c r="H733" i="2" s="1"/>
  <c r="E733" i="2"/>
  <c r="G733" i="2" s="1"/>
  <c r="I733" i="2" l="1"/>
  <c r="D734" i="2" s="1"/>
  <c r="E734" i="2" l="1"/>
  <c r="G734" i="2" s="1"/>
  <c r="F734" i="2"/>
  <c r="H734" i="2" s="1"/>
  <c r="I734" i="2" l="1"/>
  <c r="D735" i="2" s="1"/>
  <c r="F735" i="2" l="1"/>
  <c r="H735" i="2" s="1"/>
  <c r="E735" i="2"/>
  <c r="G735" i="2" s="1"/>
  <c r="I735" i="2" l="1"/>
  <c r="D736" i="2" s="1"/>
  <c r="E736" i="2" l="1"/>
  <c r="G736" i="2" s="1"/>
  <c r="F736" i="2"/>
  <c r="H736" i="2" s="1"/>
  <c r="I736" i="2" l="1"/>
  <c r="D737" i="2" s="1"/>
  <c r="E737" i="2" l="1"/>
  <c r="G737" i="2" s="1"/>
  <c r="F737" i="2"/>
  <c r="H737" i="2" s="1"/>
  <c r="I737" i="2" l="1"/>
  <c r="D738" i="2" s="1"/>
  <c r="E738" i="2" l="1"/>
  <c r="G738" i="2" s="1"/>
  <c r="F738" i="2"/>
  <c r="H738" i="2" s="1"/>
  <c r="I738" i="2" l="1"/>
  <c r="D739" i="2" s="1"/>
  <c r="E739" i="2" l="1"/>
  <c r="G739" i="2" s="1"/>
  <c r="F739" i="2"/>
  <c r="H739" i="2" s="1"/>
  <c r="I739" i="2" l="1"/>
  <c r="D740" i="2" s="1"/>
  <c r="E740" i="2" l="1"/>
  <c r="G740" i="2" s="1"/>
  <c r="F740" i="2"/>
  <c r="H740" i="2" s="1"/>
  <c r="I740" i="2" l="1"/>
  <c r="D741" i="2" s="1"/>
  <c r="E741" i="2" l="1"/>
  <c r="G741" i="2" s="1"/>
  <c r="F741" i="2"/>
  <c r="H741" i="2" s="1"/>
  <c r="I741" i="2" l="1"/>
  <c r="D742" i="2" l="1"/>
  <c r="E742" i="2" l="1"/>
  <c r="G742" i="2" s="1"/>
  <c r="F742" i="2"/>
  <c r="H742" i="2" s="1"/>
  <c r="I742" i="2" l="1"/>
  <c r="D743" i="2" s="1"/>
  <c r="F743" i="2" l="1"/>
  <c r="H743" i="2" s="1"/>
  <c r="E743" i="2"/>
  <c r="G743" i="2" s="1"/>
  <c r="I743" i="2" l="1"/>
  <c r="D744" i="2" l="1"/>
  <c r="E744" i="2" l="1"/>
  <c r="G744" i="2" s="1"/>
  <c r="F744" i="2"/>
  <c r="H744" i="2" s="1"/>
  <c r="I744" i="2" l="1"/>
  <c r="D745" i="2" s="1"/>
  <c r="E745" i="2" s="1"/>
  <c r="G745" i="2" s="1"/>
  <c r="F745" i="2" l="1"/>
  <c r="H745" i="2" s="1"/>
  <c r="I745" i="2" s="1"/>
  <c r="D746" i="2" l="1"/>
  <c r="F746" i="2" l="1"/>
  <c r="H746" i="2" s="1"/>
  <c r="E746" i="2"/>
  <c r="G746" i="2" s="1"/>
  <c r="I746" i="2" l="1"/>
  <c r="D747" i="2" s="1"/>
  <c r="E747" i="2" l="1"/>
  <c r="G747" i="2" s="1"/>
  <c r="F747" i="2"/>
  <c r="H747" i="2" s="1"/>
  <c r="I747" i="2" l="1"/>
  <c r="D748" i="2" s="1"/>
  <c r="E748" i="2" l="1"/>
  <c r="G748" i="2" s="1"/>
  <c r="F748" i="2"/>
  <c r="H748" i="2" s="1"/>
  <c r="I748" i="2" l="1"/>
  <c r="D749" i="2" s="1"/>
  <c r="E749" i="2" l="1"/>
  <c r="G749" i="2" s="1"/>
  <c r="F749" i="2"/>
  <c r="H749" i="2" s="1"/>
  <c r="I749" i="2" l="1"/>
  <c r="D750" i="2" s="1"/>
  <c r="E750" i="2" l="1"/>
  <c r="G750" i="2" s="1"/>
  <c r="F750" i="2"/>
  <c r="H750" i="2" s="1"/>
  <c r="I750" i="2" l="1"/>
  <c r="D751" i="2" l="1"/>
  <c r="E751" i="2" l="1"/>
  <c r="G751" i="2" s="1"/>
  <c r="F751" i="2"/>
  <c r="H751" i="2" s="1"/>
  <c r="I751" i="2" l="1"/>
  <c r="D752" i="2" l="1"/>
  <c r="E752" i="2" l="1"/>
  <c r="G752" i="2" s="1"/>
  <c r="F752" i="2"/>
  <c r="H752" i="2" s="1"/>
  <c r="I752" i="2" l="1"/>
  <c r="D753" i="2" s="1"/>
  <c r="E753" i="2" l="1"/>
  <c r="G753" i="2" s="1"/>
  <c r="F753" i="2"/>
  <c r="H753" i="2" s="1"/>
  <c r="I753" i="2" l="1"/>
  <c r="D754" i="2" s="1"/>
  <c r="E754" i="2" l="1"/>
  <c r="G754" i="2" s="1"/>
  <c r="F754" i="2"/>
  <c r="H754" i="2" s="1"/>
  <c r="I754" i="2" l="1"/>
  <c r="D755" i="2" s="1"/>
  <c r="F755" i="2" l="1"/>
  <c r="H755" i="2" s="1"/>
  <c r="E755" i="2"/>
  <c r="G755" i="2" s="1"/>
  <c r="I755" i="2" l="1"/>
  <c r="D756" i="2" l="1"/>
  <c r="E756" i="2" l="1"/>
  <c r="G756" i="2" s="1"/>
  <c r="F756" i="2"/>
  <c r="H756" i="2" s="1"/>
  <c r="I756" i="2" l="1"/>
  <c r="D757" i="2" l="1"/>
  <c r="E757" i="2" l="1"/>
  <c r="G757" i="2" s="1"/>
  <c r="F757" i="2"/>
  <c r="H757" i="2" s="1"/>
  <c r="I757" i="2" l="1"/>
  <c r="D758" i="2" s="1"/>
  <c r="E758" i="2" l="1"/>
  <c r="G758" i="2" s="1"/>
  <c r="F758" i="2"/>
  <c r="H758" i="2" s="1"/>
  <c r="I758" i="2" l="1"/>
  <c r="D759" i="2" s="1"/>
  <c r="E759" i="2" l="1"/>
  <c r="G759" i="2" s="1"/>
  <c r="F759" i="2"/>
  <c r="H759" i="2" s="1"/>
  <c r="I759" i="2" l="1"/>
  <c r="D760" i="2" s="1"/>
  <c r="E760" i="2" l="1"/>
  <c r="G760" i="2" s="1"/>
  <c r="F760" i="2"/>
  <c r="H760" i="2" s="1"/>
  <c r="I760" i="2" l="1"/>
  <c r="D761" i="2" s="1"/>
  <c r="E761" i="2" l="1"/>
  <c r="G761" i="2" s="1"/>
  <c r="F761" i="2"/>
  <c r="H761" i="2" s="1"/>
  <c r="I761" i="2" l="1"/>
  <c r="D762" i="2" s="1"/>
  <c r="E762" i="2" l="1"/>
  <c r="G762" i="2" s="1"/>
  <c r="F762" i="2"/>
  <c r="H762" i="2" s="1"/>
  <c r="I762" i="2" l="1"/>
  <c r="D763" i="2" s="1"/>
  <c r="F763" i="2" l="1"/>
  <c r="H763" i="2" s="1"/>
  <c r="E763" i="2"/>
  <c r="G763" i="2" s="1"/>
  <c r="I763" i="2" l="1"/>
  <c r="D764" i="2" s="1"/>
  <c r="E764" i="2" l="1"/>
  <c r="G764" i="2" s="1"/>
  <c r="F764" i="2"/>
  <c r="H764" i="2" s="1"/>
  <c r="I764" i="2" l="1"/>
  <c r="D765" i="2" s="1"/>
  <c r="E765" i="2" l="1"/>
  <c r="G765" i="2" s="1"/>
  <c r="F765" i="2"/>
  <c r="H765" i="2" s="1"/>
  <c r="I765" i="2" l="1"/>
  <c r="D766" i="2" s="1"/>
  <c r="E766" i="2" l="1"/>
  <c r="G766" i="2" s="1"/>
  <c r="F766" i="2"/>
  <c r="H766" i="2" s="1"/>
  <c r="I766" i="2" l="1"/>
  <c r="D767" i="2" s="1"/>
  <c r="E767" i="2" l="1"/>
  <c r="G767" i="2" s="1"/>
  <c r="F767" i="2"/>
  <c r="H767" i="2" s="1"/>
  <c r="I767" i="2" l="1"/>
  <c r="D768" i="2" s="1"/>
  <c r="E768" i="2" l="1"/>
  <c r="G768" i="2" s="1"/>
  <c r="F768" i="2"/>
  <c r="H768" i="2" s="1"/>
  <c r="I768" i="2" l="1"/>
  <c r="D769" i="2" s="1"/>
  <c r="E769" i="2" l="1"/>
  <c r="G769" i="2" s="1"/>
  <c r="F769" i="2"/>
  <c r="H769" i="2" s="1"/>
  <c r="I769" i="2" l="1"/>
  <c r="D770" i="2" s="1"/>
  <c r="E770" i="2" l="1"/>
  <c r="G770" i="2" s="1"/>
  <c r="F770" i="2"/>
  <c r="H770" i="2" s="1"/>
  <c r="I770" i="2" l="1"/>
  <c r="D771" i="2" s="1"/>
  <c r="E771" i="2" l="1"/>
  <c r="G771" i="2" s="1"/>
  <c r="F771" i="2"/>
  <c r="H771" i="2" s="1"/>
  <c r="I771" i="2" l="1"/>
  <c r="D772" i="2" s="1"/>
  <c r="E772" i="2" l="1"/>
  <c r="G772" i="2" s="1"/>
  <c r="F772" i="2"/>
  <c r="H772" i="2" s="1"/>
  <c r="I772" i="2" l="1"/>
  <c r="D773" i="2" s="1"/>
  <c r="E773" i="2" l="1"/>
  <c r="G773" i="2" s="1"/>
  <c r="F773" i="2"/>
  <c r="H773" i="2" s="1"/>
  <c r="I773" i="2" l="1"/>
  <c r="D774" i="2" l="1"/>
  <c r="E774" i="2" l="1"/>
  <c r="G774" i="2" s="1"/>
  <c r="F774" i="2"/>
  <c r="H774" i="2" s="1"/>
  <c r="I774" i="2" l="1"/>
  <c r="D775" i="2" s="1"/>
  <c r="F775" i="2" l="1"/>
  <c r="H775" i="2" s="1"/>
  <c r="E775" i="2"/>
  <c r="G775" i="2" s="1"/>
  <c r="I775" i="2" l="1"/>
  <c r="D776" i="2" l="1"/>
  <c r="E776" i="2" l="1"/>
  <c r="G776" i="2" s="1"/>
  <c r="F776" i="2"/>
  <c r="H776" i="2" s="1"/>
  <c r="I776" i="2" l="1"/>
  <c r="D777" i="2" s="1"/>
  <c r="E777" i="2" l="1"/>
  <c r="G777" i="2" s="1"/>
  <c r="F777" i="2"/>
  <c r="H777" i="2" s="1"/>
  <c r="I777" i="2" l="1"/>
  <c r="D778" i="2" s="1"/>
  <c r="F778" i="2" l="1"/>
  <c r="H778" i="2" s="1"/>
  <c r="E778" i="2"/>
  <c r="G778" i="2" s="1"/>
  <c r="I778" i="2" l="1"/>
  <c r="D779" i="2" l="1"/>
  <c r="E779" i="2" l="1"/>
  <c r="G779" i="2" s="1"/>
  <c r="F779" i="2"/>
  <c r="H779" i="2" s="1"/>
  <c r="I779" i="2" l="1"/>
  <c r="D780" i="2" s="1"/>
  <c r="F780" i="2" s="1"/>
  <c r="H780" i="2" s="1"/>
  <c r="E780" i="2" l="1"/>
  <c r="G780" i="2" s="1"/>
  <c r="I780" i="2" s="1"/>
  <c r="D781" i="2" l="1"/>
  <c r="E781" i="2" l="1"/>
  <c r="G781" i="2" s="1"/>
  <c r="F781" i="2"/>
  <c r="H781" i="2" s="1"/>
  <c r="I781" i="2" l="1"/>
  <c r="D782" i="2" l="1"/>
  <c r="E782" i="2" l="1"/>
  <c r="G782" i="2" s="1"/>
  <c r="F782" i="2"/>
  <c r="H782" i="2" s="1"/>
  <c r="I782" i="2" l="1"/>
  <c r="D783" i="2" s="1"/>
  <c r="E783" i="2" l="1"/>
  <c r="G783" i="2" s="1"/>
  <c r="F783" i="2"/>
  <c r="H783" i="2" s="1"/>
  <c r="I783" i="2" l="1"/>
  <c r="D784" i="2" s="1"/>
  <c r="E784" i="2" s="1"/>
  <c r="G784" i="2" s="1"/>
  <c r="F784" i="2" l="1"/>
  <c r="H784" i="2" s="1"/>
  <c r="I784" i="2" s="1"/>
  <c r="D785" i="2" l="1"/>
  <c r="E785" i="2" l="1"/>
  <c r="G785" i="2" s="1"/>
  <c r="F785" i="2"/>
  <c r="H785" i="2" s="1"/>
  <c r="I785" i="2" l="1"/>
  <c r="D786" i="2" s="1"/>
  <c r="E786" i="2" l="1"/>
  <c r="G786" i="2" s="1"/>
  <c r="F786" i="2"/>
  <c r="H786" i="2" s="1"/>
  <c r="I786" i="2" l="1"/>
  <c r="D787" i="2" s="1"/>
  <c r="E787" i="2" s="1"/>
  <c r="G787" i="2" s="1"/>
  <c r="F787" i="2" l="1"/>
  <c r="H787" i="2" s="1"/>
  <c r="I787" i="2" s="1"/>
  <c r="D788" i="2" l="1"/>
  <c r="E788" i="2" l="1"/>
  <c r="G788" i="2" s="1"/>
  <c r="F788" i="2"/>
  <c r="H788" i="2" s="1"/>
  <c r="I788" i="2" l="1"/>
  <c r="D789" i="2" s="1"/>
  <c r="E789" i="2" l="1"/>
  <c r="G789" i="2" s="1"/>
  <c r="F789" i="2"/>
  <c r="H789" i="2" s="1"/>
  <c r="I789" i="2" l="1"/>
  <c r="D790" i="2" s="1"/>
  <c r="E790" i="2" s="1"/>
  <c r="G790" i="2" s="1"/>
  <c r="F790" i="2" l="1"/>
  <c r="H790" i="2" s="1"/>
  <c r="I790" i="2" s="1"/>
  <c r="D791" i="2" l="1"/>
  <c r="E791" i="2" l="1"/>
  <c r="G791" i="2" s="1"/>
  <c r="F791" i="2"/>
  <c r="H791" i="2" s="1"/>
  <c r="I791" i="2" l="1"/>
  <c r="D792" i="2" s="1"/>
  <c r="F792" i="2" s="1"/>
  <c r="H792" i="2" s="1"/>
  <c r="E792" i="2" l="1"/>
  <c r="G792" i="2" s="1"/>
  <c r="I792" i="2" s="1"/>
  <c r="D793" i="2" l="1"/>
  <c r="E793" i="2" l="1"/>
  <c r="G793" i="2" s="1"/>
  <c r="F793" i="2"/>
  <c r="H793" i="2" s="1"/>
  <c r="I793" i="2" l="1"/>
  <c r="D794" i="2" s="1"/>
  <c r="E794" i="2" s="1"/>
  <c r="G794" i="2" s="1"/>
  <c r="F794" i="2" l="1"/>
  <c r="H794" i="2" s="1"/>
  <c r="I794" i="2" s="1"/>
  <c r="D795" i="2" l="1"/>
  <c r="E795" i="2" l="1"/>
  <c r="G795" i="2" s="1"/>
  <c r="F795" i="2"/>
  <c r="H795" i="2" s="1"/>
  <c r="I795" i="2" l="1"/>
  <c r="D796" i="2" s="1"/>
  <c r="E796" i="2" l="1"/>
  <c r="G796" i="2" s="1"/>
  <c r="F796" i="2"/>
  <c r="H796" i="2" s="1"/>
  <c r="I796" i="2" l="1"/>
  <c r="D797" i="2" l="1"/>
  <c r="E797" i="2" s="1"/>
  <c r="G797" i="2" s="1"/>
  <c r="F797" i="2" l="1"/>
  <c r="H797" i="2" s="1"/>
  <c r="I797" i="2" s="1"/>
  <c r="D798" i="2" l="1"/>
  <c r="F798" i="2" l="1"/>
  <c r="H798" i="2" s="1"/>
  <c r="E798" i="2"/>
  <c r="G798" i="2" s="1"/>
  <c r="I798" i="2" l="1"/>
  <c r="D799" i="2" s="1"/>
  <c r="E799" i="2" s="1"/>
  <c r="G799" i="2" s="1"/>
  <c r="F799" i="2" l="1"/>
  <c r="H799" i="2" s="1"/>
  <c r="I799" i="2" s="1"/>
  <c r="D800" i="2" l="1"/>
  <c r="F800" i="2" l="1"/>
  <c r="H800" i="2" s="1"/>
  <c r="E800" i="2"/>
  <c r="G800" i="2" s="1"/>
  <c r="I800" i="2" l="1"/>
  <c r="D801" i="2" l="1"/>
  <c r="E801" i="2" l="1"/>
  <c r="G801" i="2" s="1"/>
  <c r="F801" i="2"/>
  <c r="H801" i="2" s="1"/>
  <c r="I801" i="2" l="1"/>
  <c r="D802" i="2" l="1"/>
  <c r="E802" i="2" l="1"/>
  <c r="G802" i="2" s="1"/>
  <c r="F802" i="2"/>
  <c r="H802" i="2" s="1"/>
  <c r="I802" i="2" l="1"/>
  <c r="D803" i="2" l="1"/>
  <c r="E803" i="2" s="1"/>
  <c r="G803" i="2" s="1"/>
  <c r="F803" i="2" l="1"/>
  <c r="H803" i="2" s="1"/>
  <c r="I803" i="2" s="1"/>
  <c r="D804" i="2" l="1"/>
  <c r="E804" i="2" l="1"/>
  <c r="G804" i="2" s="1"/>
  <c r="F804" i="2"/>
  <c r="H804" i="2" s="1"/>
  <c r="I804" i="2" l="1"/>
  <c r="D805" i="2" s="1"/>
  <c r="F805" i="2" s="1"/>
  <c r="H805" i="2" s="1"/>
  <c r="E805" i="2" l="1"/>
  <c r="G805" i="2" s="1"/>
  <c r="I805" i="2" s="1"/>
  <c r="D806" i="2" l="1"/>
  <c r="E806" i="2" l="1"/>
  <c r="G806" i="2" s="1"/>
  <c r="F806" i="2"/>
  <c r="H806" i="2" s="1"/>
  <c r="I806" i="2" l="1"/>
  <c r="D807" i="2" s="1"/>
  <c r="E807" i="2" s="1"/>
  <c r="G807" i="2" s="1"/>
  <c r="F807" i="2" l="1"/>
  <c r="H807" i="2" s="1"/>
  <c r="I807" i="2" s="1"/>
  <c r="D808" i="2" l="1"/>
  <c r="E808" i="2" l="1"/>
  <c r="G808" i="2" s="1"/>
  <c r="F808" i="2"/>
  <c r="H808" i="2" s="1"/>
  <c r="I808" i="2" l="1"/>
  <c r="D809" i="2" s="1"/>
  <c r="E809" i="2" l="1"/>
  <c r="G809" i="2" s="1"/>
  <c r="F809" i="2"/>
  <c r="H809" i="2" s="1"/>
  <c r="I809" i="2" l="1"/>
  <c r="D810" i="2" l="1"/>
  <c r="E810" i="2" s="1"/>
  <c r="G810" i="2" s="1"/>
  <c r="F810" i="2" l="1"/>
  <c r="H810" i="2" s="1"/>
  <c r="I810" i="2" s="1"/>
  <c r="D811" i="2" l="1"/>
  <c r="F811" i="2" l="1"/>
  <c r="H811" i="2" s="1"/>
  <c r="E811" i="2"/>
  <c r="G811" i="2" s="1"/>
  <c r="I811" i="2" l="1"/>
  <c r="D812" i="2" l="1"/>
  <c r="E812" i="2" l="1"/>
  <c r="G812" i="2" s="1"/>
  <c r="F812" i="2"/>
  <c r="H812" i="2" s="1"/>
  <c r="I812" i="2" l="1"/>
  <c r="D813" i="2" l="1"/>
  <c r="E813" i="2" s="1"/>
  <c r="G813" i="2" s="1"/>
  <c r="F813" i="2" l="1"/>
  <c r="H813" i="2" s="1"/>
  <c r="I813" i="2" s="1"/>
  <c r="D814" i="2" l="1"/>
  <c r="E814" i="2" l="1"/>
  <c r="G814" i="2" s="1"/>
  <c r="F814" i="2"/>
  <c r="H814" i="2" s="1"/>
  <c r="I814" i="2" l="1"/>
  <c r="D815" i="2" s="1"/>
  <c r="F815" i="2" l="1"/>
  <c r="H815" i="2" s="1"/>
  <c r="E815" i="2"/>
  <c r="G815" i="2" s="1"/>
  <c r="I815" i="2" l="1"/>
  <c r="D816" i="2" s="1"/>
  <c r="E816" i="2" s="1"/>
  <c r="G816" i="2" s="1"/>
  <c r="F816" i="2" l="1"/>
  <c r="H816" i="2" s="1"/>
  <c r="I816" i="2" s="1"/>
  <c r="D817" i="2" l="1"/>
  <c r="E817" i="2" l="1"/>
  <c r="G817" i="2" s="1"/>
  <c r="F817" i="2"/>
  <c r="H817" i="2" s="1"/>
  <c r="I817" i="2" l="1"/>
  <c r="D818" i="2" l="1"/>
  <c r="E818" i="2" s="1"/>
  <c r="G818" i="2" s="1"/>
  <c r="F818" i="2" l="1"/>
  <c r="H818" i="2" s="1"/>
  <c r="I818" i="2" s="1"/>
  <c r="D819" i="2" l="1"/>
  <c r="E819" i="2" l="1"/>
  <c r="G819" i="2" s="1"/>
  <c r="F819" i="2"/>
  <c r="H819" i="2" s="1"/>
  <c r="I819" i="2" l="1"/>
  <c r="D820" i="2" s="1"/>
  <c r="E820" i="2" l="1"/>
  <c r="G820" i="2" s="1"/>
  <c r="F820" i="2"/>
  <c r="H820" i="2" s="1"/>
  <c r="I820" i="2" l="1"/>
  <c r="D821" i="2" l="1"/>
  <c r="E821" i="2" l="1"/>
  <c r="G821" i="2" s="1"/>
  <c r="F821" i="2"/>
  <c r="H821" i="2" s="1"/>
  <c r="I821" i="2" l="1"/>
  <c r="D822" i="2" l="1"/>
  <c r="E822" i="2" l="1"/>
  <c r="G822" i="2" s="1"/>
  <c r="F822" i="2"/>
  <c r="H822" i="2" s="1"/>
  <c r="I822" i="2" l="1"/>
  <c r="D823" i="2" s="1"/>
  <c r="E823" i="2" s="1"/>
  <c r="G823" i="2" s="1"/>
  <c r="F823" i="2" l="1"/>
  <c r="H823" i="2" s="1"/>
  <c r="I823" i="2" s="1"/>
  <c r="D824" i="2" l="1"/>
  <c r="E824" i="2" l="1"/>
  <c r="G824" i="2" s="1"/>
  <c r="F824" i="2"/>
  <c r="H824" i="2" s="1"/>
  <c r="I824" i="2" l="1"/>
  <c r="D825" i="2" s="1"/>
  <c r="E825" i="2" l="1"/>
  <c r="G825" i="2" s="1"/>
  <c r="F825" i="2"/>
  <c r="H825" i="2" s="1"/>
  <c r="I825" i="2" l="1"/>
  <c r="D826" i="2" s="1"/>
  <c r="F826" i="2" l="1"/>
  <c r="H826" i="2" s="1"/>
  <c r="E826" i="2"/>
  <c r="G826" i="2" s="1"/>
  <c r="I826" i="2" l="1"/>
  <c r="D827" i="2" l="1"/>
  <c r="E827" i="2" l="1"/>
  <c r="G827" i="2" s="1"/>
  <c r="F827" i="2"/>
  <c r="H827" i="2" s="1"/>
  <c r="I827" i="2" l="1"/>
  <c r="D828" i="2" s="1"/>
  <c r="E828" i="2" l="1"/>
  <c r="G828" i="2" s="1"/>
  <c r="F828" i="2"/>
  <c r="H828" i="2" s="1"/>
  <c r="I828" i="2" l="1"/>
  <c r="D829" i="2" s="1"/>
  <c r="E829" i="2" s="1"/>
  <c r="G829" i="2" s="1"/>
  <c r="F829" i="2" l="1"/>
  <c r="H829" i="2" s="1"/>
  <c r="I829" i="2" s="1"/>
  <c r="D830" i="2" l="1"/>
  <c r="E830" i="2" l="1"/>
  <c r="G830" i="2" s="1"/>
  <c r="F830" i="2"/>
  <c r="H830" i="2" s="1"/>
  <c r="I830" i="2" l="1"/>
  <c r="D831" i="2" s="1"/>
  <c r="E831" i="2" s="1"/>
  <c r="G831" i="2" s="1"/>
  <c r="F831" i="2" l="1"/>
  <c r="H831" i="2" s="1"/>
  <c r="I831" i="2" s="1"/>
  <c r="D832" i="2" l="1"/>
  <c r="E832" i="2" l="1"/>
  <c r="G832" i="2" s="1"/>
  <c r="F832" i="2"/>
  <c r="H832" i="2" s="1"/>
  <c r="I832" i="2" l="1"/>
  <c r="D833" i="2" s="1"/>
  <c r="F833" i="2" s="1"/>
  <c r="H833" i="2" s="1"/>
  <c r="E833" i="2" l="1"/>
  <c r="G833" i="2" s="1"/>
  <c r="I833" i="2" s="1"/>
  <c r="D834" i="2" l="1"/>
  <c r="E834" i="2" l="1"/>
  <c r="G834" i="2" s="1"/>
  <c r="F834" i="2"/>
  <c r="H834" i="2" s="1"/>
  <c r="I834" i="2" l="1"/>
  <c r="D835" i="2" s="1"/>
  <c r="E835" i="2" l="1"/>
  <c r="G835" i="2" s="1"/>
  <c r="F835" i="2"/>
  <c r="H835" i="2" s="1"/>
  <c r="I835" i="2" l="1"/>
  <c r="D836" i="2" l="1"/>
  <c r="E836" i="2" l="1"/>
  <c r="G836" i="2" s="1"/>
  <c r="F836" i="2"/>
  <c r="H836" i="2" s="1"/>
  <c r="I836" i="2" l="1"/>
  <c r="D837" i="2" s="1"/>
  <c r="E837" i="2" s="1"/>
  <c r="G837" i="2" s="1"/>
  <c r="F837" i="2" l="1"/>
  <c r="H837" i="2" s="1"/>
  <c r="I837" i="2" s="1"/>
  <c r="D838" i="2" l="1"/>
  <c r="E838" i="2" l="1"/>
  <c r="G838" i="2" s="1"/>
  <c r="F838" i="2"/>
  <c r="H838" i="2" s="1"/>
  <c r="I838" i="2" l="1"/>
  <c r="D839" i="2" s="1"/>
  <c r="E839" i="2" l="1"/>
  <c r="G839" i="2" s="1"/>
  <c r="F839" i="2"/>
  <c r="H839" i="2" s="1"/>
  <c r="I839" i="2" l="1"/>
  <c r="D840" i="2" s="1"/>
  <c r="E840" i="2" l="1"/>
  <c r="G840" i="2" s="1"/>
  <c r="F840" i="2"/>
  <c r="H840" i="2" s="1"/>
  <c r="I840" i="2" l="1"/>
  <c r="D841" i="2" s="1"/>
  <c r="E841" i="2" l="1"/>
  <c r="G841" i="2" s="1"/>
  <c r="F841" i="2"/>
  <c r="H841" i="2" s="1"/>
  <c r="I841" i="2" l="1"/>
  <c r="D842" i="2" s="1"/>
  <c r="E842" i="2" l="1"/>
  <c r="G842" i="2" s="1"/>
  <c r="F842" i="2"/>
  <c r="H842" i="2" s="1"/>
  <c r="I842" i="2" l="1"/>
  <c r="D843" i="2" s="1"/>
  <c r="E843" i="2" l="1"/>
  <c r="G843" i="2" s="1"/>
  <c r="F843" i="2"/>
  <c r="H843" i="2" s="1"/>
  <c r="I843" i="2" l="1"/>
  <c r="D844" i="2" s="1"/>
  <c r="F844" i="2" l="1"/>
  <c r="H844" i="2" s="1"/>
  <c r="E844" i="2"/>
  <c r="G844" i="2" s="1"/>
  <c r="I844" i="2" l="1"/>
  <c r="D845" i="2" l="1"/>
  <c r="E845" i="2" l="1"/>
  <c r="G845" i="2" s="1"/>
  <c r="F845" i="2"/>
  <c r="H845" i="2" s="1"/>
  <c r="I845" i="2" l="1"/>
  <c r="D846" i="2" s="1"/>
  <c r="E846" i="2" l="1"/>
  <c r="G846" i="2" s="1"/>
  <c r="F846" i="2"/>
  <c r="H846" i="2" s="1"/>
  <c r="I846" i="2" l="1"/>
  <c r="D847" i="2" l="1"/>
  <c r="F847" i="2" l="1"/>
  <c r="H847" i="2" s="1"/>
  <c r="E847" i="2"/>
  <c r="G847" i="2" s="1"/>
  <c r="I847" i="2" l="1"/>
  <c r="D848" i="2" s="1"/>
  <c r="E848" i="2" l="1"/>
  <c r="G848" i="2" s="1"/>
  <c r="F848" i="2"/>
  <c r="H848" i="2" s="1"/>
  <c r="I848" i="2" l="1"/>
  <c r="D849" i="2" s="1"/>
  <c r="E849" i="2" l="1"/>
  <c r="G849" i="2" s="1"/>
  <c r="F849" i="2"/>
  <c r="H849" i="2" s="1"/>
  <c r="I849" i="2" l="1"/>
  <c r="D850" i="2" s="1"/>
  <c r="E850" i="2" l="1"/>
  <c r="G850" i="2" s="1"/>
  <c r="F850" i="2"/>
  <c r="H850" i="2" s="1"/>
  <c r="I850" i="2" l="1"/>
  <c r="D851" i="2" s="1"/>
  <c r="E851" i="2" s="1"/>
  <c r="G851" i="2" s="1"/>
  <c r="F851" i="2" l="1"/>
  <c r="H851" i="2" s="1"/>
  <c r="I851" i="2" s="1"/>
  <c r="D852" i="2" l="1"/>
  <c r="F852" i="2" l="1"/>
  <c r="H852" i="2" s="1"/>
  <c r="E852" i="2"/>
  <c r="G852" i="2" s="1"/>
  <c r="I852" i="2" l="1"/>
  <c r="D853" i="2" s="1"/>
  <c r="E853" i="2" s="1"/>
  <c r="G853" i="2" s="1"/>
  <c r="F853" i="2" l="1"/>
  <c r="H853" i="2" s="1"/>
  <c r="I853" i="2" s="1"/>
  <c r="D854" i="2" l="1"/>
  <c r="F854" i="2" l="1"/>
  <c r="H854" i="2" s="1"/>
  <c r="E854" i="2"/>
  <c r="G854" i="2" s="1"/>
  <c r="I854" i="2" l="1"/>
  <c r="D855" i="2" l="1"/>
  <c r="E855" i="2" l="1"/>
  <c r="G855" i="2" s="1"/>
  <c r="F855" i="2"/>
  <c r="H855" i="2" s="1"/>
  <c r="I855" i="2" l="1"/>
  <c r="D856" i="2" s="1"/>
  <c r="E856" i="2" s="1"/>
  <c r="G856" i="2" s="1"/>
  <c r="F856" i="2" l="1"/>
  <c r="H856" i="2" s="1"/>
  <c r="I856" i="2" s="1"/>
  <c r="D857" i="2" l="1"/>
  <c r="E857" i="2" l="1"/>
  <c r="G857" i="2" s="1"/>
  <c r="F857" i="2"/>
  <c r="H857" i="2" s="1"/>
  <c r="I857" i="2" l="1"/>
  <c r="D858" i="2" s="1"/>
  <c r="F858" i="2" s="1"/>
  <c r="H858" i="2" s="1"/>
  <c r="E858" i="2" l="1"/>
  <c r="G858" i="2" s="1"/>
  <c r="I858" i="2" s="1"/>
  <c r="D859" i="2" l="1"/>
  <c r="F859" i="2" l="1"/>
  <c r="H859" i="2" s="1"/>
  <c r="E859" i="2"/>
  <c r="G859" i="2" s="1"/>
  <c r="I859" i="2" l="1"/>
  <c r="D860" i="2" l="1"/>
  <c r="E860" i="2" l="1"/>
  <c r="G860" i="2" s="1"/>
  <c r="F860" i="2"/>
  <c r="H860" i="2" s="1"/>
  <c r="I860" i="2" l="1"/>
  <c r="D861" i="2" s="1"/>
  <c r="E861" i="2" s="1"/>
  <c r="G861" i="2" s="1"/>
  <c r="F861" i="2" l="1"/>
  <c r="H861" i="2" s="1"/>
  <c r="I861" i="2" s="1"/>
  <c r="D862" i="2" l="1"/>
  <c r="E862" i="2" l="1"/>
  <c r="G862" i="2" s="1"/>
  <c r="F862" i="2"/>
  <c r="H862" i="2" s="1"/>
  <c r="I862" i="2" l="1"/>
  <c r="D863" i="2" s="1"/>
  <c r="E863" i="2" s="1"/>
  <c r="G863" i="2" s="1"/>
  <c r="F863" i="2" l="1"/>
  <c r="H863" i="2" s="1"/>
  <c r="I863" i="2" s="1"/>
  <c r="D864" i="2" l="1"/>
  <c r="E864" i="2" l="1"/>
  <c r="G864" i="2" s="1"/>
  <c r="F864" i="2"/>
  <c r="H864" i="2" s="1"/>
  <c r="I864" i="2" l="1"/>
  <c r="D865" i="2" s="1"/>
  <c r="E865" i="2" l="1"/>
  <c r="G865" i="2" s="1"/>
  <c r="F865" i="2"/>
  <c r="H865" i="2" s="1"/>
  <c r="I865" i="2" l="1"/>
  <c r="D866" i="2" l="1"/>
  <c r="E866" i="2" l="1"/>
  <c r="G866" i="2" s="1"/>
  <c r="F866" i="2"/>
  <c r="H866" i="2" s="1"/>
  <c r="I866" i="2" l="1"/>
  <c r="D867" i="2" s="1"/>
  <c r="F867" i="2" l="1"/>
  <c r="H867" i="2" s="1"/>
  <c r="E867" i="2"/>
  <c r="G867" i="2" s="1"/>
  <c r="I867" i="2" l="1"/>
  <c r="D868" i="2" s="1"/>
  <c r="E868" i="2" l="1"/>
  <c r="G868" i="2" s="1"/>
  <c r="F868" i="2"/>
  <c r="H868" i="2" s="1"/>
  <c r="I868" i="2" l="1"/>
  <c r="D869" i="2" s="1"/>
  <c r="E869" i="2" l="1"/>
  <c r="G869" i="2" s="1"/>
  <c r="F869" i="2"/>
  <c r="H869" i="2" s="1"/>
  <c r="I869" i="2" l="1"/>
  <c r="D870" i="2" s="1"/>
  <c r="E870" i="2" l="1"/>
  <c r="G870" i="2" s="1"/>
  <c r="F870" i="2"/>
  <c r="H870" i="2" s="1"/>
  <c r="I870" i="2" l="1"/>
  <c r="D871" i="2" l="1"/>
  <c r="E871" i="2" s="1"/>
  <c r="G871" i="2" s="1"/>
  <c r="F871" i="2" l="1"/>
  <c r="H871" i="2" s="1"/>
  <c r="I871" i="2" s="1"/>
  <c r="D872" i="2" l="1"/>
  <c r="E872" i="2" l="1"/>
  <c r="G872" i="2" s="1"/>
  <c r="F872" i="2"/>
  <c r="H872" i="2" s="1"/>
  <c r="I872" i="2" l="1"/>
  <c r="D873" i="2" s="1"/>
  <c r="E873" i="2" s="1"/>
  <c r="G873" i="2" s="1"/>
  <c r="F873" i="2" l="1"/>
  <c r="H873" i="2" s="1"/>
  <c r="I873" i="2" s="1"/>
  <c r="D874" i="2" l="1"/>
  <c r="E874" i="2" l="1"/>
  <c r="G874" i="2" s="1"/>
  <c r="F874" i="2"/>
  <c r="H874" i="2" s="1"/>
  <c r="I874" i="2" l="1"/>
  <c r="D875" i="2" s="1"/>
  <c r="F875" i="2" l="1"/>
  <c r="H875" i="2" s="1"/>
  <c r="E875" i="2"/>
  <c r="G875" i="2" s="1"/>
  <c r="I875" i="2" l="1"/>
  <c r="D876" i="2" l="1"/>
  <c r="E876" i="2" l="1"/>
  <c r="G876" i="2" s="1"/>
  <c r="F876" i="2"/>
  <c r="H876" i="2" s="1"/>
  <c r="I876" i="2" l="1"/>
  <c r="D877" i="2" l="1"/>
  <c r="E877" i="2" l="1"/>
  <c r="G877" i="2" s="1"/>
  <c r="F877" i="2"/>
  <c r="H877" i="2" s="1"/>
  <c r="I877" i="2" l="1"/>
  <c r="D878" i="2" l="1"/>
  <c r="E878" i="2" l="1"/>
  <c r="G878" i="2" s="1"/>
  <c r="F878" i="2"/>
  <c r="H878" i="2" s="1"/>
  <c r="I878" i="2" l="1"/>
  <c r="D879" i="2" l="1"/>
  <c r="E879" i="2" l="1"/>
  <c r="G879" i="2" s="1"/>
  <c r="F879" i="2"/>
  <c r="H879" i="2" s="1"/>
  <c r="I879" i="2" l="1"/>
  <c r="D880" i="2" s="1"/>
  <c r="E880" i="2" s="1"/>
  <c r="G880" i="2" s="1"/>
  <c r="F880" i="2" l="1"/>
  <c r="H880" i="2" s="1"/>
  <c r="I880" i="2" s="1"/>
  <c r="D881" i="2" l="1"/>
  <c r="F881" i="2" l="1"/>
  <c r="H881" i="2" s="1"/>
  <c r="E881" i="2"/>
  <c r="G881" i="2" s="1"/>
  <c r="I881" i="2" l="1"/>
  <c r="D882" i="2" s="1"/>
  <c r="E882" i="2" l="1"/>
  <c r="G882" i="2" s="1"/>
  <c r="F882" i="2"/>
  <c r="H882" i="2" s="1"/>
  <c r="I882" i="2" l="1"/>
  <c r="D883" i="2" l="1"/>
  <c r="E883" i="2" l="1"/>
  <c r="G883" i="2" s="1"/>
  <c r="F883" i="2"/>
  <c r="H883" i="2" s="1"/>
  <c r="L10" i="1"/>
  <c r="I883" i="2" l="1"/>
  <c r="D884" i="2" l="1"/>
  <c r="E884" i="2" l="1"/>
  <c r="G884" i="2" s="1"/>
  <c r="F884" i="2"/>
  <c r="H884" i="2" s="1"/>
  <c r="I884" i="2" l="1"/>
  <c r="D885" i="2" l="1"/>
  <c r="E885" i="2" l="1"/>
  <c r="G885" i="2" s="1"/>
  <c r="F885" i="2"/>
  <c r="H885" i="2" s="1"/>
  <c r="I885" i="2" l="1"/>
  <c r="D886" i="2" l="1"/>
  <c r="E886" i="2" l="1"/>
  <c r="G886" i="2" s="1"/>
  <c r="F886" i="2"/>
  <c r="H886" i="2" s="1"/>
  <c r="I886" i="2" l="1"/>
  <c r="D887" i="2" l="1"/>
  <c r="E887" i="2" s="1"/>
  <c r="G887" i="2" s="1"/>
  <c r="F887" i="2" l="1"/>
  <c r="H887" i="2" s="1"/>
  <c r="I887" i="2" s="1"/>
  <c r="D888" i="2" l="1"/>
  <c r="E888" i="2" l="1"/>
  <c r="G888" i="2" s="1"/>
  <c r="F888" i="2"/>
  <c r="H888" i="2" s="1"/>
  <c r="I888" i="2" l="1"/>
  <c r="D889" i="2" l="1"/>
  <c r="E889" i="2" l="1"/>
  <c r="G889" i="2" s="1"/>
  <c r="F889" i="2"/>
  <c r="H889" i="2" s="1"/>
  <c r="I889" i="2" l="1"/>
  <c r="D890" i="2" l="1"/>
  <c r="E890" i="2" l="1"/>
  <c r="G890" i="2" s="1"/>
  <c r="F890" i="2"/>
  <c r="H890" i="2" s="1"/>
  <c r="I890" i="2" l="1"/>
  <c r="D891" i="2" l="1"/>
  <c r="E891" i="2" l="1"/>
  <c r="G891" i="2" s="1"/>
  <c r="F891" i="2"/>
  <c r="H891" i="2" s="1"/>
  <c r="I891" i="2" l="1"/>
  <c r="D892" i="2" l="1"/>
  <c r="E892" i="2" l="1"/>
  <c r="G892" i="2" s="1"/>
  <c r="F892" i="2"/>
  <c r="H892" i="2" s="1"/>
  <c r="I892" i="2" l="1"/>
  <c r="D893" i="2" l="1"/>
  <c r="E893" i="2" s="1"/>
  <c r="G893" i="2" s="1"/>
  <c r="F893" i="2" l="1"/>
  <c r="H893" i="2" s="1"/>
  <c r="I893" i="2" s="1"/>
  <c r="D894" i="2" l="1"/>
  <c r="E894" i="2" l="1"/>
  <c r="G894" i="2" s="1"/>
  <c r="F894" i="2"/>
  <c r="H894" i="2" s="1"/>
  <c r="I894" i="2" l="1"/>
  <c r="D895" i="2" l="1"/>
  <c r="E895" i="2" l="1"/>
  <c r="G895" i="2" s="1"/>
  <c r="F895" i="2"/>
  <c r="H895" i="2" s="1"/>
  <c r="I895" i="2" l="1"/>
  <c r="D896" i="2" l="1"/>
  <c r="E896" i="2" l="1"/>
  <c r="G896" i="2" s="1"/>
  <c r="F896" i="2"/>
  <c r="H896" i="2" s="1"/>
  <c r="I896" i="2" l="1"/>
  <c r="D897" i="2" l="1"/>
  <c r="E897" i="2" s="1"/>
  <c r="G897" i="2" s="1"/>
  <c r="F897" i="2" l="1"/>
  <c r="H897" i="2" s="1"/>
  <c r="I897" i="2" s="1"/>
  <c r="D898" i="2" l="1"/>
  <c r="F898" i="2" l="1"/>
  <c r="H898" i="2" s="1"/>
  <c r="E898" i="2"/>
  <c r="G898" i="2" s="1"/>
  <c r="I898" i="2" l="1"/>
  <c r="D899" i="2" s="1"/>
  <c r="E899" i="2" s="1"/>
  <c r="G899" i="2" s="1"/>
  <c r="F899" i="2" l="1"/>
  <c r="H899" i="2" s="1"/>
  <c r="I899" i="2" s="1"/>
  <c r="D900" i="2" l="1"/>
  <c r="E900" i="2" l="1"/>
  <c r="G900" i="2" s="1"/>
  <c r="F900" i="2"/>
  <c r="H900" i="2" s="1"/>
  <c r="I900" i="2" l="1"/>
  <c r="D901" i="2" l="1"/>
  <c r="F901" i="2" s="1"/>
  <c r="H901" i="2" s="1"/>
  <c r="E901" i="2" l="1"/>
  <c r="G901" i="2" s="1"/>
  <c r="I901" i="2" s="1"/>
  <c r="D902" i="2" l="1"/>
  <c r="E902" i="2" l="1"/>
  <c r="G902" i="2" s="1"/>
  <c r="F902" i="2"/>
  <c r="H902" i="2" s="1"/>
  <c r="I902" i="2" l="1"/>
  <c r="D903" i="2" l="1"/>
  <c r="F903" i="2" l="1"/>
  <c r="H903" i="2" s="1"/>
  <c r="E903" i="2"/>
  <c r="G903" i="2" s="1"/>
  <c r="I903" i="2" l="1"/>
  <c r="D904" i="2" s="1"/>
  <c r="E904" i="2" l="1"/>
  <c r="G904" i="2" s="1"/>
  <c r="F904" i="2"/>
  <c r="H904" i="2" s="1"/>
  <c r="I904" i="2" l="1"/>
  <c r="D905" i="2" l="1"/>
  <c r="F905" i="2" l="1"/>
  <c r="H905" i="2" s="1"/>
  <c r="E905" i="2"/>
  <c r="G905" i="2" s="1"/>
  <c r="I905" i="2" l="1"/>
  <c r="D906" i="2" s="1"/>
  <c r="E906" i="2" s="1"/>
  <c r="G906" i="2" s="1"/>
  <c r="F906" i="2" l="1"/>
  <c r="H906" i="2" s="1"/>
  <c r="I906" i="2" s="1"/>
  <c r="D907" i="2" l="1"/>
  <c r="E907" i="2" l="1"/>
  <c r="G907" i="2" s="1"/>
  <c r="F907" i="2"/>
  <c r="H907" i="2" s="1"/>
  <c r="I907" i="2" l="1"/>
  <c r="D908" i="2" l="1"/>
  <c r="F908" i="2" s="1"/>
  <c r="H908" i="2" s="1"/>
  <c r="E908" i="2" l="1"/>
  <c r="G908" i="2" s="1"/>
  <c r="I908" i="2" s="1"/>
  <c r="D909" i="2" l="1"/>
  <c r="F909" i="2" l="1"/>
  <c r="H909" i="2" s="1"/>
  <c r="E909" i="2"/>
  <c r="G909" i="2" s="1"/>
  <c r="I909" i="2" l="1"/>
  <c r="D910" i="2" s="1"/>
  <c r="E910" i="2" l="1"/>
  <c r="G910" i="2" s="1"/>
  <c r="F910" i="2"/>
  <c r="H910" i="2" s="1"/>
  <c r="I910" i="2" l="1"/>
  <c r="D911" i="2" l="1"/>
  <c r="F911" i="2" l="1"/>
  <c r="H911" i="2" s="1"/>
  <c r="E911" i="2"/>
  <c r="G911" i="2" s="1"/>
  <c r="I911" i="2" l="1"/>
  <c r="D912" i="2" s="1"/>
  <c r="E912" i="2" l="1"/>
  <c r="G912" i="2" s="1"/>
  <c r="F912" i="2"/>
  <c r="H912" i="2" s="1"/>
  <c r="I912" i="2" l="1"/>
  <c r="D913" i="2" l="1"/>
  <c r="E913" i="2" s="1"/>
  <c r="G913" i="2" s="1"/>
  <c r="F913" i="2" l="1"/>
  <c r="H913" i="2" s="1"/>
  <c r="I913" i="2" s="1"/>
  <c r="D914" i="2" l="1"/>
  <c r="E914" i="2" l="1"/>
  <c r="G914" i="2" s="1"/>
  <c r="F914" i="2"/>
  <c r="H914" i="2" s="1"/>
  <c r="I914" i="2" l="1"/>
  <c r="D915" i="2" l="1"/>
  <c r="F915" i="2" s="1"/>
  <c r="H915" i="2" s="1"/>
  <c r="E915" i="2" l="1"/>
  <c r="G915" i="2" s="1"/>
  <c r="I915" i="2" s="1"/>
  <c r="D916" i="2" l="1"/>
  <c r="E916" i="2" l="1"/>
  <c r="G916" i="2" s="1"/>
  <c r="F916" i="2"/>
  <c r="H916" i="2" s="1"/>
  <c r="I916" i="2" l="1"/>
  <c r="D917" i="2" l="1"/>
  <c r="E917" i="2" s="1"/>
  <c r="G917" i="2" s="1"/>
  <c r="F917" i="2" l="1"/>
  <c r="H917" i="2" s="1"/>
  <c r="I917" i="2" s="1"/>
  <c r="D918" i="2" l="1"/>
  <c r="E918" i="2" l="1"/>
  <c r="G918" i="2" s="1"/>
  <c r="F918" i="2"/>
  <c r="H918" i="2" s="1"/>
  <c r="I918" i="2" l="1"/>
  <c r="D919" i="2" l="1"/>
  <c r="E919" i="2" s="1"/>
  <c r="G919" i="2" s="1"/>
  <c r="F919" i="2" l="1"/>
  <c r="H919" i="2" s="1"/>
  <c r="I919" i="2" s="1"/>
  <c r="D920" i="2" l="1"/>
  <c r="F920" i="2" l="1"/>
  <c r="H920" i="2" s="1"/>
  <c r="E920" i="2"/>
  <c r="G920" i="2" s="1"/>
  <c r="I920" i="2" l="1"/>
  <c r="D921" i="2" s="1"/>
  <c r="F921" i="2" s="1"/>
  <c r="H921" i="2" s="1"/>
  <c r="E921" i="2" l="1"/>
  <c r="G921" i="2" s="1"/>
  <c r="I921" i="2" s="1"/>
  <c r="D922" i="2" l="1"/>
  <c r="E922" i="2" s="1"/>
  <c r="G922" i="2" s="1"/>
  <c r="F922" i="2" l="1"/>
  <c r="H922" i="2" s="1"/>
  <c r="I922" i="2" s="1"/>
  <c r="D923" i="2" l="1"/>
  <c r="E923" i="2" l="1"/>
  <c r="G923" i="2" s="1"/>
  <c r="F923" i="2"/>
  <c r="H923" i="2" s="1"/>
  <c r="I923" i="2" l="1"/>
  <c r="D924" i="2" l="1"/>
  <c r="E924" i="2" l="1"/>
  <c r="G924" i="2" s="1"/>
  <c r="F924" i="2"/>
  <c r="H924" i="2" s="1"/>
  <c r="I924" i="2" l="1"/>
  <c r="D925" i="2" l="1"/>
  <c r="E925" i="2" s="1"/>
  <c r="G925" i="2" s="1"/>
  <c r="F925" i="2" l="1"/>
  <c r="H925" i="2" s="1"/>
  <c r="I925" i="2" s="1"/>
  <c r="D926" i="2" l="1"/>
  <c r="F926" i="2" l="1"/>
  <c r="H926" i="2" s="1"/>
  <c r="E926" i="2"/>
  <c r="G926" i="2" s="1"/>
  <c r="I926" i="2" l="1"/>
  <c r="D927" i="2" s="1"/>
  <c r="F927" i="2" l="1"/>
  <c r="H927" i="2" s="1"/>
  <c r="E927" i="2"/>
  <c r="G927" i="2" s="1"/>
  <c r="I927" i="2" l="1"/>
  <c r="D928" i="2" s="1"/>
  <c r="E928" i="2" l="1"/>
  <c r="G928" i="2" s="1"/>
  <c r="F928" i="2"/>
  <c r="H928" i="2" s="1"/>
  <c r="I928" i="2" l="1"/>
  <c r="D929" i="2" l="1"/>
  <c r="E929" i="2" l="1"/>
  <c r="G929" i="2" s="1"/>
  <c r="F929" i="2"/>
  <c r="H929" i="2" s="1"/>
  <c r="I929" i="2" l="1"/>
  <c r="D930" i="2" l="1"/>
  <c r="F930" i="2" s="1"/>
  <c r="H930" i="2" s="1"/>
  <c r="E930" i="2" l="1"/>
  <c r="G930" i="2" s="1"/>
  <c r="I930" i="2" s="1"/>
  <c r="D931" i="2" l="1"/>
  <c r="E931" i="2" l="1"/>
  <c r="G931" i="2" s="1"/>
  <c r="F931" i="2"/>
  <c r="H931" i="2" s="1"/>
  <c r="I931" i="2" l="1"/>
  <c r="D932" i="2" l="1"/>
  <c r="F932" i="2" l="1"/>
  <c r="H932" i="2" s="1"/>
  <c r="E932" i="2"/>
  <c r="G932" i="2" s="1"/>
  <c r="I932" i="2" l="1"/>
  <c r="D933" i="2" s="1"/>
  <c r="E933" i="2" l="1"/>
  <c r="G933" i="2" s="1"/>
  <c r="F933" i="2"/>
  <c r="H933" i="2" s="1"/>
  <c r="I933" i="2" l="1"/>
  <c r="D934" i="2" l="1"/>
  <c r="E934" i="2" l="1"/>
  <c r="G934" i="2" s="1"/>
  <c r="F934" i="2"/>
  <c r="H934" i="2" s="1"/>
  <c r="I934" i="2" l="1"/>
  <c r="D935" i="2" l="1"/>
  <c r="E935" i="2" l="1"/>
  <c r="G935" i="2" s="1"/>
  <c r="F935" i="2"/>
  <c r="H935" i="2" s="1"/>
  <c r="I935" i="2" l="1"/>
  <c r="D936" i="2" l="1"/>
  <c r="F936" i="2" l="1"/>
  <c r="H936" i="2" s="1"/>
  <c r="E936" i="2"/>
  <c r="G936" i="2" s="1"/>
  <c r="I936" i="2" l="1"/>
  <c r="D937" i="2" s="1"/>
  <c r="E937" i="2" s="1"/>
  <c r="G937" i="2" s="1"/>
  <c r="F937" i="2" l="1"/>
  <c r="H937" i="2" s="1"/>
  <c r="I937" i="2" s="1"/>
  <c r="D938" i="2" l="1"/>
  <c r="E938" i="2" l="1"/>
  <c r="G938" i="2" s="1"/>
  <c r="F938" i="2"/>
  <c r="H938" i="2" s="1"/>
  <c r="I938" i="2" l="1"/>
  <c r="D939" i="2" l="1"/>
  <c r="E939" i="2" l="1"/>
  <c r="G939" i="2" s="1"/>
  <c r="F939" i="2"/>
  <c r="H939" i="2" s="1"/>
  <c r="I939" i="2" l="1"/>
  <c r="D940" i="2" l="1"/>
  <c r="E940" i="2" l="1"/>
  <c r="G940" i="2" s="1"/>
  <c r="F940" i="2"/>
  <c r="H940" i="2" s="1"/>
  <c r="I940" i="2" l="1"/>
  <c r="D941" i="2" l="1"/>
  <c r="E941" i="2" l="1"/>
  <c r="G941" i="2" s="1"/>
  <c r="F941" i="2"/>
  <c r="H941" i="2" s="1"/>
  <c r="I941" i="2" l="1"/>
  <c r="D942" i="2" l="1"/>
  <c r="E942" i="2" s="1"/>
  <c r="G942" i="2" s="1"/>
  <c r="F942" i="2" l="1"/>
  <c r="H942" i="2" s="1"/>
  <c r="I942" i="2" s="1"/>
  <c r="D943" i="2" l="1"/>
  <c r="E943" i="2" l="1"/>
  <c r="G943" i="2" s="1"/>
  <c r="F943" i="2"/>
  <c r="H943" i="2" s="1"/>
  <c r="I943" i="2" l="1"/>
  <c r="D944" i="2" l="1"/>
  <c r="F944" i="2" s="1"/>
  <c r="H944" i="2" s="1"/>
  <c r="E944" i="2" l="1"/>
  <c r="G944" i="2" s="1"/>
  <c r="I944" i="2" s="1"/>
  <c r="D945" i="2" l="1"/>
  <c r="E945" i="2" l="1"/>
  <c r="G945" i="2" s="1"/>
  <c r="F945" i="2"/>
  <c r="H945" i="2" s="1"/>
  <c r="I945" i="2" l="1"/>
  <c r="D946" i="2" l="1"/>
  <c r="E946" i="2" l="1"/>
  <c r="G946" i="2" s="1"/>
  <c r="F946" i="2"/>
  <c r="H946" i="2" s="1"/>
  <c r="I946" i="2" l="1"/>
  <c r="D947" i="2" l="1"/>
  <c r="E947" i="2" s="1"/>
  <c r="G947" i="2" s="1"/>
  <c r="F947" i="2" l="1"/>
  <c r="H947" i="2" s="1"/>
  <c r="I947" i="2" s="1"/>
  <c r="D948" i="2" l="1"/>
  <c r="F948" i="2" l="1"/>
  <c r="H948" i="2" s="1"/>
  <c r="E948" i="2"/>
  <c r="G948" i="2" s="1"/>
  <c r="I948" i="2" l="1"/>
  <c r="D949" i="2" s="1"/>
  <c r="F949" i="2" s="1"/>
  <c r="H949" i="2" s="1"/>
  <c r="E949" i="2" l="1"/>
  <c r="G949" i="2" s="1"/>
  <c r="I949" i="2" s="1"/>
  <c r="D950" i="2" l="1"/>
  <c r="E950" i="2" l="1"/>
  <c r="G950" i="2" s="1"/>
  <c r="F950" i="2"/>
  <c r="H950" i="2" s="1"/>
  <c r="I950" i="2" l="1"/>
  <c r="D951" i="2" l="1"/>
  <c r="E951" i="2" l="1"/>
  <c r="G951" i="2" s="1"/>
  <c r="F951" i="2"/>
  <c r="H951" i="2" s="1"/>
  <c r="I951" i="2" l="1"/>
  <c r="D952" i="2" l="1"/>
  <c r="E952" i="2" l="1"/>
  <c r="G952" i="2" s="1"/>
  <c r="F952" i="2"/>
  <c r="H952" i="2" s="1"/>
  <c r="I952" i="2" l="1"/>
  <c r="D953" i="2" l="1"/>
  <c r="E953" i="2" l="1"/>
  <c r="G953" i="2" s="1"/>
  <c r="F953" i="2"/>
  <c r="H953" i="2" s="1"/>
  <c r="I953" i="2" l="1"/>
  <c r="D954" i="2" l="1"/>
  <c r="E954" i="2" s="1"/>
  <c r="G954" i="2" s="1"/>
  <c r="F954" i="2" l="1"/>
  <c r="H954" i="2" s="1"/>
  <c r="I954" i="2" s="1"/>
  <c r="D955" i="2" l="1"/>
  <c r="E955" i="2" l="1"/>
  <c r="G955" i="2" s="1"/>
  <c r="F955" i="2"/>
  <c r="H955" i="2" s="1"/>
  <c r="I955" i="2" l="1"/>
  <c r="D956" i="2" l="1"/>
  <c r="F956" i="2" s="1"/>
  <c r="H956" i="2" s="1"/>
  <c r="E956" i="2" l="1"/>
  <c r="G956" i="2" s="1"/>
  <c r="I956" i="2" s="1"/>
  <c r="D957" i="2" l="1"/>
  <c r="E957" i="2" l="1"/>
  <c r="G957" i="2" s="1"/>
  <c r="F957" i="2"/>
  <c r="H957" i="2" s="1"/>
  <c r="I957" i="2" l="1"/>
  <c r="D958" i="2" l="1"/>
  <c r="E958" i="2" s="1"/>
  <c r="G958" i="2" s="1"/>
  <c r="F958" i="2" l="1"/>
  <c r="H958" i="2" s="1"/>
  <c r="I958" i="2" s="1"/>
  <c r="D959" i="2" l="1"/>
  <c r="E959" i="2" l="1"/>
  <c r="G959" i="2" s="1"/>
  <c r="F959" i="2"/>
  <c r="H959" i="2" s="1"/>
  <c r="I959" i="2" l="1"/>
  <c r="D960" i="2" l="1"/>
  <c r="F960" i="2" s="1"/>
  <c r="H960" i="2" s="1"/>
  <c r="E960" i="2" l="1"/>
  <c r="G960" i="2" s="1"/>
  <c r="I960" i="2" s="1"/>
  <c r="D961" i="2" l="1"/>
  <c r="E961" i="2" s="1"/>
  <c r="G961" i="2" s="1"/>
  <c r="F961" i="2" l="1"/>
  <c r="H961" i="2" s="1"/>
  <c r="I961" i="2" s="1"/>
  <c r="D962" i="2" l="1"/>
  <c r="E962" i="2" l="1"/>
  <c r="G962" i="2" s="1"/>
  <c r="F962" i="2"/>
  <c r="H962" i="2" s="1"/>
  <c r="I962" i="2" l="1"/>
  <c r="D963" i="2" l="1"/>
  <c r="F963" i="2" s="1"/>
  <c r="H963" i="2" s="1"/>
  <c r="E963" i="2" l="1"/>
  <c r="G963" i="2" s="1"/>
  <c r="I963" i="2" s="1"/>
  <c r="D964" i="2" l="1"/>
  <c r="E964" i="2" l="1"/>
  <c r="G964" i="2" s="1"/>
  <c r="F964" i="2"/>
  <c r="H964" i="2" s="1"/>
  <c r="I964" i="2" l="1"/>
  <c r="D965" i="2" l="1"/>
  <c r="E965" i="2" l="1"/>
  <c r="G965" i="2" s="1"/>
  <c r="F965" i="2"/>
  <c r="H965" i="2" s="1"/>
  <c r="I965" i="2" l="1"/>
  <c r="D966" i="2" l="1"/>
  <c r="E966" i="2" l="1"/>
  <c r="G966" i="2" s="1"/>
  <c r="F966" i="2"/>
  <c r="H966" i="2" s="1"/>
  <c r="I966" i="2" l="1"/>
  <c r="D967" i="2" l="1"/>
  <c r="E967" i="2" l="1"/>
  <c r="G967" i="2" s="1"/>
  <c r="F967" i="2"/>
  <c r="H967" i="2" s="1"/>
  <c r="I967" i="2" l="1"/>
  <c r="D968" i="2" l="1"/>
  <c r="E968" i="2" l="1"/>
  <c r="G968" i="2" s="1"/>
  <c r="F968" i="2"/>
  <c r="H968" i="2" s="1"/>
  <c r="I968" i="2" l="1"/>
  <c r="D969" i="2" l="1"/>
  <c r="E969" i="2" l="1"/>
  <c r="G969" i="2" s="1"/>
  <c r="F969" i="2"/>
  <c r="H969" i="2" s="1"/>
  <c r="I969" i="2" l="1"/>
  <c r="D970" i="2" s="1"/>
  <c r="E970" i="2" l="1"/>
  <c r="G970" i="2" s="1"/>
  <c r="F970" i="2"/>
  <c r="H970" i="2" s="1"/>
  <c r="I970" i="2" l="1"/>
  <c r="D971" i="2" l="1"/>
  <c r="E971" i="2" l="1"/>
  <c r="G971" i="2" s="1"/>
  <c r="F971" i="2"/>
  <c r="H971" i="2" s="1"/>
  <c r="I971" i="2" l="1"/>
  <c r="D972" i="2" l="1"/>
  <c r="E972" i="2" l="1"/>
  <c r="G972" i="2" s="1"/>
  <c r="F972" i="2"/>
  <c r="H972" i="2" s="1"/>
  <c r="I972" i="2" l="1"/>
  <c r="D973" i="2" l="1"/>
  <c r="E973" i="2" l="1"/>
  <c r="G973" i="2" s="1"/>
  <c r="F973" i="2"/>
  <c r="H973" i="2" s="1"/>
  <c r="I973" i="2" l="1"/>
  <c r="D974" i="2" l="1"/>
  <c r="E974" i="2" l="1"/>
  <c r="G974" i="2" s="1"/>
  <c r="F974" i="2"/>
  <c r="H974" i="2" s="1"/>
  <c r="I974" i="2" l="1"/>
  <c r="D975" i="2" l="1"/>
  <c r="E975" i="2" l="1"/>
  <c r="G975" i="2" s="1"/>
  <c r="F975" i="2"/>
  <c r="H975" i="2" s="1"/>
  <c r="I975" i="2" l="1"/>
  <c r="D976" i="2" l="1"/>
  <c r="E976" i="2" l="1"/>
  <c r="G976" i="2" s="1"/>
  <c r="F976" i="2"/>
  <c r="H976" i="2" s="1"/>
  <c r="I976" i="2" l="1"/>
  <c r="D977" i="2" l="1"/>
  <c r="E977" i="2" l="1"/>
  <c r="G977" i="2" s="1"/>
  <c r="F977" i="2"/>
  <c r="H977" i="2" s="1"/>
  <c r="I977" i="2" l="1"/>
  <c r="D978" i="2" l="1"/>
  <c r="F978" i="2" l="1"/>
  <c r="H978" i="2" s="1"/>
  <c r="E978" i="2"/>
  <c r="G978" i="2" s="1"/>
  <c r="I978" i="2" l="1"/>
  <c r="D979" i="2" s="1"/>
  <c r="E979" i="2" l="1"/>
  <c r="G979" i="2" s="1"/>
  <c r="F979" i="2"/>
  <c r="H979" i="2" s="1"/>
  <c r="I979" i="2" l="1"/>
  <c r="D980" i="2" l="1"/>
  <c r="F980" i="2" l="1"/>
  <c r="H980" i="2" s="1"/>
  <c r="E980" i="2"/>
  <c r="G980" i="2" s="1"/>
  <c r="I980" i="2" l="1"/>
  <c r="D981" i="2" s="1"/>
  <c r="E981" i="2" l="1"/>
  <c r="G981" i="2" s="1"/>
  <c r="F981" i="2"/>
  <c r="H981" i="2" s="1"/>
  <c r="I981" i="2" l="1"/>
  <c r="D982" i="2" l="1"/>
  <c r="E982" i="2" l="1"/>
  <c r="G982" i="2" s="1"/>
  <c r="F982" i="2"/>
  <c r="H982" i="2" s="1"/>
  <c r="I982" i="2" l="1"/>
  <c r="D983" i="2" l="1"/>
  <c r="E983" i="2" l="1"/>
  <c r="G983" i="2" s="1"/>
  <c r="F983" i="2"/>
  <c r="H983" i="2" s="1"/>
  <c r="I983" i="2" l="1"/>
  <c r="D984" i="2" l="1"/>
  <c r="E984" i="2" l="1"/>
  <c r="G984" i="2" s="1"/>
  <c r="F984" i="2"/>
  <c r="H984" i="2" s="1"/>
  <c r="I984" i="2" l="1"/>
  <c r="D985" i="2" l="1"/>
  <c r="E985" i="2" l="1"/>
  <c r="G985" i="2" s="1"/>
  <c r="F985" i="2"/>
  <c r="H985" i="2" s="1"/>
  <c r="I985" i="2" l="1"/>
  <c r="D986" i="2" l="1"/>
  <c r="E986" i="2" l="1"/>
  <c r="G986" i="2" s="1"/>
  <c r="F986" i="2"/>
  <c r="H986" i="2" s="1"/>
  <c r="I986" i="2" l="1"/>
  <c r="D987" i="2" l="1"/>
  <c r="E987" i="2" l="1"/>
  <c r="G987" i="2" s="1"/>
  <c r="F987" i="2"/>
  <c r="H987" i="2" s="1"/>
  <c r="I987" i="2" l="1"/>
  <c r="D988" i="2" l="1"/>
  <c r="E988" i="2" l="1"/>
  <c r="G988" i="2" s="1"/>
  <c r="F988" i="2"/>
  <c r="H988" i="2" s="1"/>
  <c r="I988" i="2" l="1"/>
  <c r="D989" i="2" l="1"/>
  <c r="F989" i="2" l="1"/>
  <c r="H989" i="2" s="1"/>
  <c r="E989" i="2"/>
  <c r="G989" i="2" s="1"/>
  <c r="I989" i="2" l="1"/>
  <c r="D990" i="2" s="1"/>
  <c r="E990" i="2" l="1"/>
  <c r="G990" i="2" s="1"/>
  <c r="F990" i="2"/>
  <c r="H990" i="2" s="1"/>
  <c r="I990" i="2" l="1"/>
  <c r="D991" i="2" l="1"/>
  <c r="E991" i="2" s="1"/>
  <c r="G991" i="2" s="1"/>
  <c r="F991" i="2" l="1"/>
  <c r="H991" i="2" s="1"/>
  <c r="I991" i="2" s="1"/>
  <c r="D992" i="2" l="1"/>
  <c r="E992" i="2" l="1"/>
  <c r="G992" i="2" s="1"/>
  <c r="F992" i="2"/>
  <c r="H992" i="2" s="1"/>
  <c r="I992" i="2" l="1"/>
  <c r="D993" i="2" l="1"/>
  <c r="E993" i="2" l="1"/>
  <c r="G993" i="2" s="1"/>
  <c r="F993" i="2"/>
  <c r="H993" i="2" s="1"/>
  <c r="I993" i="2" l="1"/>
  <c r="D994" i="2" l="1"/>
  <c r="E994" i="2" s="1"/>
  <c r="G994" i="2" s="1"/>
  <c r="F994" i="2" l="1"/>
  <c r="H994" i="2" s="1"/>
  <c r="I994" i="2" s="1"/>
  <c r="D995" i="2" l="1"/>
  <c r="E995" i="2" l="1"/>
  <c r="G995" i="2" s="1"/>
  <c r="F995" i="2"/>
  <c r="H995" i="2" s="1"/>
  <c r="I995" i="2" l="1"/>
  <c r="D996" i="2" l="1"/>
  <c r="F996" i="2" s="1"/>
  <c r="H996" i="2" s="1"/>
  <c r="E996" i="2" l="1"/>
  <c r="G996" i="2" s="1"/>
  <c r="I996" i="2" s="1"/>
  <c r="D997" i="2" l="1"/>
  <c r="E997" i="2" l="1"/>
  <c r="G997" i="2" s="1"/>
  <c r="F997" i="2"/>
  <c r="H997" i="2" s="1"/>
  <c r="I997" i="2" l="1"/>
  <c r="D998" i="2" l="1"/>
  <c r="E998" i="2" l="1"/>
  <c r="G998" i="2" s="1"/>
  <c r="F998" i="2"/>
  <c r="H998" i="2" s="1"/>
  <c r="I998" i="2" l="1"/>
  <c r="D999" i="2" l="1"/>
  <c r="E999" i="2" l="1"/>
  <c r="G999" i="2" s="1"/>
  <c r="F999" i="2"/>
  <c r="H999" i="2" s="1"/>
  <c r="I999" i="2" l="1"/>
  <c r="D1000" i="2" l="1"/>
  <c r="E1000" i="2" s="1"/>
  <c r="G1000" i="2" s="1"/>
  <c r="F1000" i="2" l="1"/>
  <c r="H1000" i="2" s="1"/>
  <c r="I1000" i="2" s="1"/>
  <c r="D1001" i="2" l="1"/>
  <c r="E1001" i="2" l="1"/>
  <c r="G1001" i="2" s="1"/>
  <c r="F1001" i="2"/>
  <c r="H1001" i="2" s="1"/>
  <c r="I1001" i="2" l="1"/>
  <c r="D1002" i="2" l="1"/>
  <c r="E1002" i="2" s="1"/>
  <c r="G1002" i="2" s="1"/>
  <c r="F1002" i="2" l="1"/>
  <c r="H1002" i="2" s="1"/>
  <c r="I1002" i="2" s="1"/>
  <c r="D1003" i="2" l="1"/>
  <c r="E1003" i="2" l="1"/>
  <c r="G1003" i="2" s="1"/>
  <c r="F1003" i="2"/>
  <c r="H1003" i="2" s="1"/>
  <c r="I1003" i="2" l="1"/>
  <c r="D1004" i="2" l="1"/>
  <c r="F1004" i="2" s="1"/>
  <c r="H1004" i="2" s="1"/>
  <c r="E1004" i="2" l="1"/>
  <c r="G1004" i="2" s="1"/>
  <c r="I1004" i="2" s="1"/>
  <c r="D1005" i="2" l="1"/>
  <c r="E1005" i="2" l="1"/>
  <c r="G1005" i="2" s="1"/>
  <c r="F1005" i="2"/>
  <c r="H1005" i="2" s="1"/>
  <c r="I1005" i="2" l="1"/>
  <c r="D1006" i="2" l="1"/>
  <c r="E1006" i="2" l="1"/>
  <c r="G1006" i="2" s="1"/>
  <c r="F1006" i="2"/>
  <c r="H1006" i="2" s="1"/>
  <c r="I1006" i="2" l="1"/>
  <c r="D1007" i="2" l="1"/>
  <c r="F1007" i="2" l="1"/>
  <c r="H1007" i="2" s="1"/>
  <c r="E1007" i="2"/>
  <c r="G1007" i="2" s="1"/>
  <c r="I1007" i="2" l="1"/>
  <c r="D1008" i="2" s="1"/>
  <c r="E1008" i="2" l="1"/>
  <c r="G1008" i="2" s="1"/>
  <c r="F1008" i="2"/>
  <c r="H1008" i="2" s="1"/>
  <c r="I1008" i="2" l="1"/>
  <c r="D1009" i="2" l="1"/>
  <c r="E1009" i="2" s="1"/>
  <c r="G1009" i="2" s="1"/>
  <c r="F1009" i="2" l="1"/>
  <c r="H1009" i="2" s="1"/>
  <c r="I1009" i="2" s="1"/>
  <c r="D1010" i="2" l="1"/>
  <c r="E1010" i="2" l="1"/>
  <c r="G1010" i="2" s="1"/>
  <c r="F1010" i="2"/>
  <c r="H1010" i="2" s="1"/>
  <c r="I1010" i="2" l="1"/>
  <c r="D1011" i="2" l="1"/>
  <c r="E1011" i="2" l="1"/>
  <c r="G1011" i="2" s="1"/>
  <c r="F1011" i="2"/>
  <c r="H1011" i="2" s="1"/>
  <c r="I1011" i="2" l="1"/>
  <c r="D1012" i="2" l="1"/>
  <c r="E1012" i="2" l="1"/>
  <c r="G1012" i="2" s="1"/>
  <c r="F1012" i="2"/>
  <c r="H1012" i="2" s="1"/>
  <c r="I1012" i="2" l="1"/>
  <c r="D1013" i="2" l="1"/>
  <c r="E1013" i="2" l="1"/>
  <c r="G1013" i="2" s="1"/>
  <c r="F1013" i="2"/>
  <c r="H1013" i="2" s="1"/>
  <c r="I1013" i="2" l="1"/>
  <c r="D1014" i="2" l="1"/>
  <c r="E1014" i="2" s="1"/>
  <c r="G1014" i="2" s="1"/>
  <c r="F1014" i="2" l="1"/>
  <c r="H1014" i="2" s="1"/>
  <c r="I1014" i="2" s="1"/>
  <c r="D1015" i="2" s="1"/>
  <c r="E1015" i="2" l="1"/>
  <c r="F1015" i="2"/>
  <c r="K15" i="2"/>
  <c r="P36" i="1" s="1"/>
  <c r="H1015" i="2" l="1"/>
  <c r="O15" i="2" s="1"/>
  <c r="M15" i="2"/>
  <c r="AB40" i="1" s="1"/>
  <c r="G1015" i="2"/>
  <c r="L15" i="2"/>
  <c r="AB39" i="1" s="1"/>
  <c r="I36" i="1" l="1"/>
  <c r="F8" i="3"/>
  <c r="I37" i="1"/>
  <c r="H37" i="1" s="1"/>
  <c r="F9" i="3"/>
  <c r="I1015" i="2"/>
  <c r="P15" i="2" s="1"/>
  <c r="P37" i="1" s="1"/>
  <c r="N15" i="2"/>
  <c r="I39" i="1" l="1"/>
  <c r="F10" i="3"/>
  <c r="G18" i="3"/>
  <c r="G22" i="3"/>
  <c r="G26" i="3"/>
  <c r="G30" i="3"/>
  <c r="G34" i="3"/>
  <c r="G38" i="3"/>
  <c r="G42" i="3"/>
  <c r="G46" i="3"/>
  <c r="G50" i="3"/>
  <c r="G54" i="3"/>
  <c r="G58" i="3"/>
  <c r="G62" i="3"/>
  <c r="G66" i="3"/>
  <c r="I17" i="3"/>
  <c r="G32" i="3"/>
  <c r="G44" i="3"/>
  <c r="G52" i="3"/>
  <c r="G60" i="3"/>
  <c r="G21" i="3"/>
  <c r="G29" i="3"/>
  <c r="G33" i="3"/>
  <c r="G41" i="3"/>
  <c r="G49" i="3"/>
  <c r="G57" i="3"/>
  <c r="G65" i="3"/>
  <c r="G19" i="3"/>
  <c r="G23" i="3"/>
  <c r="G27" i="3"/>
  <c r="G31" i="3"/>
  <c r="G35" i="3"/>
  <c r="G39" i="3"/>
  <c r="G43" i="3"/>
  <c r="G47" i="3"/>
  <c r="G51" i="3"/>
  <c r="G55" i="3"/>
  <c r="G59" i="3"/>
  <c r="G63" i="3"/>
  <c r="G20" i="3"/>
  <c r="G24" i="3"/>
  <c r="G28" i="3"/>
  <c r="G36" i="3"/>
  <c r="G40" i="3"/>
  <c r="G48" i="3"/>
  <c r="G56" i="3"/>
  <c r="G64" i="3"/>
  <c r="G25" i="3"/>
  <c r="G37" i="3"/>
  <c r="G45" i="3"/>
  <c r="G53" i="3"/>
  <c r="G61" i="3"/>
  <c r="G17" i="3"/>
  <c r="F21" i="3"/>
  <c r="F25" i="3"/>
  <c r="F29" i="3"/>
  <c r="F33" i="3"/>
  <c r="F37" i="3"/>
  <c r="F41" i="3"/>
  <c r="F45" i="3"/>
  <c r="F49" i="3"/>
  <c r="F53" i="3"/>
  <c r="F57" i="3"/>
  <c r="F61" i="3"/>
  <c r="F65" i="3"/>
  <c r="F19" i="3"/>
  <c r="F27" i="3"/>
  <c r="F35" i="3"/>
  <c r="F43" i="3"/>
  <c r="F51" i="3"/>
  <c r="F59" i="3"/>
  <c r="F63" i="3"/>
  <c r="H17" i="3"/>
  <c r="F24" i="3"/>
  <c r="F32" i="3"/>
  <c r="F40" i="3"/>
  <c r="F48" i="3"/>
  <c r="F56" i="3"/>
  <c r="F64" i="3"/>
  <c r="F18" i="3"/>
  <c r="F22" i="3"/>
  <c r="F26" i="3"/>
  <c r="F30" i="3"/>
  <c r="F34" i="3"/>
  <c r="F38" i="3"/>
  <c r="F42" i="3"/>
  <c r="F46" i="3"/>
  <c r="F50" i="3"/>
  <c r="F54" i="3"/>
  <c r="F58" i="3"/>
  <c r="F62" i="3"/>
  <c r="F66" i="3"/>
  <c r="F23" i="3"/>
  <c r="F31" i="3"/>
  <c r="F39" i="3"/>
  <c r="F47" i="3"/>
  <c r="F55" i="3"/>
  <c r="F20" i="3"/>
  <c r="F28" i="3"/>
  <c r="F36" i="3"/>
  <c r="F44" i="3"/>
  <c r="F52" i="3"/>
  <c r="F60" i="3"/>
  <c r="F17" i="3"/>
  <c r="H36" i="1"/>
  <c r="I42" i="1"/>
  <c r="H20" i="3" l="1"/>
  <c r="I46" i="1"/>
  <c r="J17" i="3"/>
  <c r="I48" i="1"/>
  <c r="K17" i="3"/>
  <c r="I47" i="1"/>
</calcChain>
</file>

<file path=xl/sharedStrings.xml><?xml version="1.0" encoding="utf-8"?>
<sst xmlns="http://schemas.openxmlformats.org/spreadsheetml/2006/main" count="136" uniqueCount="103">
  <si>
    <t>Spreadsheet for Conformity Assessment Management</t>
  </si>
  <si>
    <t>Conformity assessment:</t>
  </si>
  <si>
    <t>Conformity reporting:</t>
  </si>
  <si>
    <t>Scope:</t>
  </si>
  <si>
    <t>- Cases where the decision rule is not regulated by authorities or set by recognised private institutions;</t>
  </si>
  <si>
    <t>Reference risk:</t>
  </si>
  <si>
    <t>↕</t>
  </si>
  <si>
    <t>Absolute or relative measurement uncertainty:</t>
  </si>
  <si>
    <t>Expanded or standard measurement uncertainty:</t>
  </si>
  <si>
    <t>Coverage factor:</t>
  </si>
  <si>
    <t>Expanded</t>
  </si>
  <si>
    <t>Upper acceptance limit:</t>
  </si>
  <si>
    <t>Lower acceptance limit:</t>
  </si>
  <si>
    <t>Standard uncertainty at the Lower Limit:</t>
  </si>
  <si>
    <t>Standard uncertainty at the Upper Limit:</t>
  </si>
  <si>
    <t>Lower limit:</t>
  </si>
  <si>
    <t>Upper limit:</t>
  </si>
  <si>
    <t>Contract review:</t>
  </si>
  <si>
    <t>Meaning of cell color:</t>
  </si>
  <si>
    <t xml:space="preserve"> - Data to be entered</t>
  </si>
  <si>
    <t xml:space="preserve"> - Not applicable</t>
  </si>
  <si>
    <t>With upper limit:</t>
  </si>
  <si>
    <t>With lower limit:</t>
  </si>
  <si>
    <t>Conflicting probabilities applicable to intervals:</t>
  </si>
  <si>
    <t xml:space="preserve"> above the Upper Limit</t>
  </si>
  <si>
    <t xml:space="preserve"> below the Lower Limit</t>
  </si>
  <si>
    <t>Number of iterations: 1000</t>
  </si>
  <si>
    <t>AL</t>
  </si>
  <si>
    <t>AU</t>
  </si>
  <si>
    <t>Acceptance limits</t>
  </si>
  <si>
    <t>Start</t>
  </si>
  <si>
    <t>First</t>
  </si>
  <si>
    <t>Optimised acceptance limits</t>
  </si>
  <si>
    <t>TL</t>
  </si>
  <si>
    <t>Point</t>
  </si>
  <si>
    <t>All</t>
  </si>
  <si>
    <t>TU</t>
  </si>
  <si>
    <t>Value</t>
  </si>
  <si>
    <t>Range:</t>
  </si>
  <si>
    <t>p(AL)</t>
  </si>
  <si>
    <t>p(AU)</t>
  </si>
  <si>
    <t>Value Conform</t>
  </si>
  <si>
    <t>Value Not Conform</t>
  </si>
  <si>
    <t>Graph Data:</t>
  </si>
  <si>
    <t>Target standard uncertainty at the Lower Limit:</t>
  </si>
  <si>
    <t>Target standard uncertainty at the Upper Limit:</t>
  </si>
  <si>
    <t>Comparison with the Target Uncertainty:</t>
  </si>
  <si>
    <t>- Classical/Frequentist univariate assessments;</t>
  </si>
  <si>
    <t xml:space="preserve"> - Transferred or processed data</t>
  </si>
  <si>
    <t>Auxiliary Calculations:</t>
  </si>
  <si>
    <t>*</t>
  </si>
  <si>
    <t xml:space="preserve"> - Required</t>
  </si>
  <si>
    <t>(not mandatory)</t>
  </si>
  <si>
    <t>Management of possible conflicting acceptance limits in an acceptance interval</t>
  </si>
  <si>
    <t>Min.:</t>
  </si>
  <si>
    <t>Max.:</t>
  </si>
  <si>
    <t>Authors:</t>
  </si>
  <si>
    <t>Editors:</t>
  </si>
  <si>
    <t>Working group members:</t>
  </si>
  <si>
    <t>Relative</t>
  </si>
  <si>
    <t>Guard band/standard uncertainty:</t>
  </si>
  <si>
    <t>or:</t>
  </si>
  <si>
    <t>Ricardo Bettencourt da Silva (Universidade de Lisboa, Portugal)</t>
  </si>
  <si>
    <t>Tony Rogério de Lima Dadamos (UNESP, Brasil)</t>
  </si>
  <si>
    <t>Felipe Rebello Lourenço (USP, Brasil)</t>
  </si>
  <si>
    <t>Alice Mosca (AIM, Portugal)</t>
  </si>
  <si>
    <t>Elcio Cruz de Oliveira (Petrobrás e PUC-Rio, Brasil)</t>
  </si>
  <si>
    <t>Fernando Raposo (Consultor, Portugal)</t>
  </si>
  <si>
    <t>Igor Renato Bertoni Olivares (USP, Brasil)</t>
  </si>
  <si>
    <t>Reference document:</t>
  </si>
  <si>
    <t>-</t>
  </si>
  <si>
    <t>Interval</t>
  </si>
  <si>
    <t>Sandra Catarina (LNEG, Portugal)</t>
  </si>
  <si>
    <t>(legislation or specification - Optional field)</t>
  </si>
  <si>
    <t>Limit values*:</t>
  </si>
  <si>
    <t>(assuming not conflicting upper and lower limits)</t>
  </si>
  <si>
    <t>(a different tool should be used for Bayesian and/or multivariate assessements; multivariate assessments are cases where the maximum risk of false conformity decisions is defined for items check for different components bases on respetive limit values)</t>
  </si>
  <si>
    <t>- Cases where the measurement uncertainty has a normal distribution.</t>
  </si>
  <si>
    <t>(adequate for most applications)</t>
  </si>
  <si>
    <t>Consumer's Risk</t>
  </si>
  <si>
    <t>g/100 g</t>
  </si>
  <si>
    <r>
      <t xml:space="preserve">Increment size for </t>
    </r>
    <r>
      <rPr>
        <i/>
        <sz val="11"/>
        <color theme="1"/>
        <rFont val="Calibri"/>
        <family val="2"/>
        <scheme val="minor"/>
      </rPr>
      <t>g/u</t>
    </r>
    <r>
      <rPr>
        <sz val="11"/>
        <color theme="1"/>
        <rFont val="Calibri"/>
        <family val="2"/>
        <scheme val="minor"/>
      </rPr>
      <t>:</t>
    </r>
  </si>
  <si>
    <t>Validated 2020/04/05</t>
  </si>
  <si>
    <r>
      <rPr>
        <b/>
        <sz val="11"/>
        <color theme="1"/>
        <rFont val="Calibri"/>
        <family val="2"/>
      </rPr>
      <t>❶</t>
    </r>
    <r>
      <rPr>
        <b/>
        <sz val="9.35"/>
        <color theme="1"/>
        <rFont val="Calibri"/>
        <family val="2"/>
      </rPr>
      <t xml:space="preserve"> </t>
    </r>
    <r>
      <rPr>
        <b/>
        <sz val="11"/>
        <color theme="1"/>
        <rFont val="Calibri"/>
        <family val="2"/>
        <scheme val="minor"/>
      </rPr>
      <t>Reference risk*:</t>
    </r>
  </si>
  <si>
    <r>
      <rPr>
        <b/>
        <sz val="11"/>
        <color theme="1"/>
        <rFont val="Calibri"/>
        <family val="2"/>
      </rPr>
      <t>❷</t>
    </r>
    <r>
      <rPr>
        <b/>
        <sz val="9.35"/>
        <color theme="1"/>
        <rFont val="Calibri"/>
        <family val="2"/>
      </rPr>
      <t xml:space="preserve"> </t>
    </r>
    <r>
      <rPr>
        <b/>
        <sz val="11"/>
        <color theme="1"/>
        <rFont val="Calibri"/>
        <family val="2"/>
        <scheme val="minor"/>
      </rPr>
      <t>Maximum risk value (%)*:</t>
    </r>
  </si>
  <si>
    <r>
      <rPr>
        <b/>
        <sz val="11"/>
        <color theme="1"/>
        <rFont val="Calibri"/>
        <family val="2"/>
      </rPr>
      <t>❸ Measurement u</t>
    </r>
    <r>
      <rPr>
        <b/>
        <sz val="11"/>
        <color theme="1"/>
        <rFont val="Calibri"/>
        <family val="2"/>
        <scheme val="minor"/>
      </rPr>
      <t>nit*:</t>
    </r>
  </si>
  <si>
    <r>
      <rPr>
        <b/>
        <sz val="11"/>
        <color theme="1"/>
        <rFont val="Calibri"/>
        <family val="2"/>
      </rPr>
      <t>❹</t>
    </r>
    <r>
      <rPr>
        <b/>
        <sz val="9.35"/>
        <color theme="1"/>
        <rFont val="Calibri"/>
        <family val="2"/>
      </rPr>
      <t xml:space="preserve"> </t>
    </r>
    <r>
      <rPr>
        <b/>
        <sz val="11"/>
        <color theme="1"/>
        <rFont val="Calibri"/>
        <family val="2"/>
        <scheme val="minor"/>
      </rPr>
      <t>Target (maximum) uncertainty (if defined ) »</t>
    </r>
  </si>
  <si>
    <r>
      <rPr>
        <b/>
        <sz val="11"/>
        <color theme="1"/>
        <rFont val="Calibri"/>
        <family val="2"/>
      </rPr>
      <t>❺</t>
    </r>
    <r>
      <rPr>
        <b/>
        <sz val="9.35"/>
        <color theme="1"/>
        <rFont val="Calibri"/>
        <family val="2"/>
      </rPr>
      <t xml:space="preserve"> </t>
    </r>
    <r>
      <rPr>
        <b/>
        <sz val="11"/>
        <color theme="1"/>
        <rFont val="Calibri"/>
        <family val="2"/>
        <scheme val="minor"/>
      </rPr>
      <t>Limit(s) type*:</t>
    </r>
  </si>
  <si>
    <r>
      <rPr>
        <b/>
        <sz val="11"/>
        <color theme="1"/>
        <rFont val="Calibri"/>
        <family val="2"/>
      </rPr>
      <t>❻</t>
    </r>
    <r>
      <rPr>
        <b/>
        <sz val="9.35"/>
        <color theme="1"/>
        <rFont val="Calibri"/>
        <family val="2"/>
      </rPr>
      <t xml:space="preserve"> </t>
    </r>
    <r>
      <rPr>
        <b/>
        <sz val="11"/>
        <color theme="1"/>
        <rFont val="Calibri"/>
        <family val="2"/>
        <scheme val="minor"/>
      </rPr>
      <t>Uncertainty at the limits*»</t>
    </r>
  </si>
  <si>
    <r>
      <t xml:space="preserve">RESULT </t>
    </r>
    <r>
      <rPr>
        <b/>
        <sz val="11"/>
        <color theme="1"/>
        <rFont val="Calibri"/>
        <family val="2"/>
      </rPr>
      <t>①</t>
    </r>
    <r>
      <rPr>
        <b/>
        <sz val="9.35"/>
        <color theme="1"/>
        <rFont val="Calibri"/>
        <family val="2"/>
      </rPr>
      <t xml:space="preserve"> - </t>
    </r>
    <r>
      <rPr>
        <b/>
        <sz val="11"/>
        <color theme="1"/>
        <rFont val="Calibri"/>
        <family val="2"/>
        <scheme val="minor"/>
      </rPr>
      <t>Acceptance limit(s):</t>
    </r>
  </si>
  <si>
    <r>
      <t xml:space="preserve">DECISION RULE </t>
    </r>
    <r>
      <rPr>
        <b/>
        <sz val="11"/>
        <color theme="1"/>
        <rFont val="Calibri"/>
        <family val="2"/>
      </rPr>
      <t>②</t>
    </r>
    <r>
      <rPr>
        <b/>
        <sz val="11"/>
        <color theme="1"/>
        <rFont val="Calibri"/>
        <family val="2"/>
        <scheme val="minor"/>
      </rPr>
      <t>:</t>
    </r>
  </si>
  <si>
    <r>
      <rPr>
        <b/>
        <sz val="11"/>
        <color theme="1"/>
        <rFont val="Calibri"/>
        <family val="2"/>
      </rPr>
      <t>❼</t>
    </r>
    <r>
      <rPr>
        <b/>
        <sz val="9.35"/>
        <color theme="1"/>
        <rFont val="Calibri"/>
        <family val="2"/>
      </rPr>
      <t xml:space="preserve"> </t>
    </r>
    <r>
      <rPr>
        <b/>
        <sz val="11"/>
        <color theme="1"/>
        <rFont val="Calibri"/>
        <family val="2"/>
        <scheme val="minor"/>
      </rPr>
      <t>Measurement value*:</t>
    </r>
  </si>
  <si>
    <r>
      <rPr>
        <b/>
        <sz val="11"/>
        <color theme="1"/>
        <rFont val="Wingdings 3"/>
        <family val="1"/>
        <charset val="2"/>
      </rPr>
      <t>uuu</t>
    </r>
    <r>
      <rPr>
        <b/>
        <sz val="11"/>
        <color theme="1"/>
        <rFont val="Calibri"/>
        <family val="2"/>
        <scheme val="minor"/>
      </rPr>
      <t xml:space="preserve"> RESULT </t>
    </r>
    <r>
      <rPr>
        <b/>
        <sz val="11"/>
        <color theme="1"/>
        <rFont val="Calibri"/>
        <family val="2"/>
      </rPr>
      <t>③</t>
    </r>
    <r>
      <rPr>
        <b/>
        <sz val="9.35"/>
        <color theme="1"/>
        <rFont val="Calibri"/>
        <family val="2"/>
      </rPr>
      <t xml:space="preserve"> - </t>
    </r>
    <r>
      <rPr>
        <b/>
        <sz val="11"/>
        <color theme="1"/>
        <rFont val="Calibri"/>
        <family val="2"/>
        <scheme val="minor"/>
      </rPr>
      <t>Conformity decision:</t>
    </r>
  </si>
  <si>
    <r>
      <rPr>
        <b/>
        <sz val="11"/>
        <color theme="1"/>
        <rFont val="Wingdings 3"/>
        <family val="1"/>
        <charset val="2"/>
      </rPr>
      <t xml:space="preserve">uuu </t>
    </r>
    <r>
      <rPr>
        <b/>
        <sz val="11"/>
        <color theme="1"/>
        <rFont val="Calibri"/>
        <family val="2"/>
        <scheme val="minor"/>
      </rPr>
      <t xml:space="preserve">RESULT </t>
    </r>
    <r>
      <rPr>
        <b/>
        <sz val="11"/>
        <color theme="1"/>
        <rFont val="Calibri"/>
        <family val="2"/>
      </rPr>
      <t>④</t>
    </r>
    <r>
      <rPr>
        <b/>
        <sz val="9.35"/>
        <color theme="1"/>
        <rFont val="Calibri"/>
        <family val="2"/>
      </rPr>
      <t xml:space="preserve"> - </t>
    </r>
    <r>
      <rPr>
        <b/>
        <sz val="11"/>
        <color theme="1"/>
        <rFont val="Calibri"/>
        <family val="2"/>
        <scheme val="minor"/>
      </rPr>
      <t>FINAL CONFORMITY ASSESSMENT:</t>
    </r>
  </si>
  <si>
    <t>Validated 2020/05/07</t>
  </si>
  <si>
    <t>Maximum risk value:</t>
  </si>
  <si>
    <t>g/u</t>
  </si>
  <si>
    <r>
      <t xml:space="preserve">at </t>
    </r>
    <r>
      <rPr>
        <i/>
        <sz val="11"/>
        <color theme="1"/>
        <rFont val="Calibri"/>
        <family val="2"/>
        <scheme val="minor"/>
      </rPr>
      <t>AL</t>
    </r>
  </si>
  <si>
    <r>
      <t xml:space="preserve">at </t>
    </r>
    <r>
      <rPr>
        <i/>
        <sz val="11"/>
        <color theme="1"/>
        <rFont val="Calibri"/>
        <family val="2"/>
        <scheme val="minor"/>
      </rPr>
      <t>AU</t>
    </r>
  </si>
  <si>
    <r>
      <t xml:space="preserve">Mean risk at </t>
    </r>
    <r>
      <rPr>
        <i/>
        <sz val="11"/>
        <color theme="1"/>
        <rFont val="Calibri"/>
        <family val="2"/>
        <scheme val="minor"/>
      </rPr>
      <t>AL</t>
    </r>
    <r>
      <rPr>
        <sz val="11"/>
        <color theme="1"/>
        <rFont val="Calibri"/>
        <family val="2"/>
        <scheme val="minor"/>
      </rPr>
      <t xml:space="preserve"> and </t>
    </r>
    <r>
      <rPr>
        <i/>
        <sz val="11"/>
        <color theme="1"/>
        <rFont val="Calibri"/>
        <family val="2"/>
        <scheme val="minor"/>
      </rPr>
      <t>AU</t>
    </r>
  </si>
  <si>
    <r>
      <t xml:space="preserve">Guard band divided by the st. uncert., </t>
    </r>
    <r>
      <rPr>
        <i/>
        <sz val="11"/>
        <color theme="1"/>
        <rFont val="Calibri"/>
        <family val="2"/>
        <scheme val="minor"/>
      </rPr>
      <t>g/u</t>
    </r>
    <r>
      <rPr>
        <sz val="11"/>
        <color theme="1"/>
        <rFont val="Calibri"/>
        <family val="2"/>
        <scheme val="minor"/>
      </rPr>
      <t>:</t>
    </r>
  </si>
  <si>
    <r>
      <t xml:space="preserve">Lower tolerance limit, </t>
    </r>
    <r>
      <rPr>
        <i/>
        <sz val="11"/>
        <color theme="1"/>
        <rFont val="Calibri"/>
        <family val="2"/>
        <scheme val="minor"/>
      </rPr>
      <t>TL</t>
    </r>
    <r>
      <rPr>
        <sz val="11"/>
        <color theme="1"/>
        <rFont val="Calibri"/>
        <family val="2"/>
        <scheme val="minor"/>
      </rPr>
      <t>:</t>
    </r>
  </si>
  <si>
    <r>
      <t xml:space="preserve">Upper tolerance limit, </t>
    </r>
    <r>
      <rPr>
        <i/>
        <sz val="11"/>
        <color theme="1"/>
        <rFont val="Calibri"/>
        <family val="2"/>
        <scheme val="minor"/>
      </rPr>
      <t>TU</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</si>
</sst>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
  </numFmts>
  <fonts count="13">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1"/>
      <color rgb="FFC00000"/>
      <name val="Calibri"/>
      <family val="2"/>
      <scheme val="minor"/>
    </font>
    <font>
      <sz val="11"/>
      <color theme="0"/>
      <name val="Calibri"/>
      <family val="2"/>
      <scheme val="minor"/>
    </font>
    <font>
      <i/>
      <sz val="11"/>
      <color theme="1"/>
      <name val="Calibri"/>
      <family val="2"/>
      <scheme val="minor"/>
    </font>
    <font>
      <b/>
      <sz val="18"/>
      <color theme="1"/>
      <name val="Calibri"/>
      <family val="2"/>
      <scheme val="minor"/>
    </font>
    <font>
      <b/>
      <sz val="11"/>
      <color theme="1"/>
      <name val="Calibri"/>
      <family val="2"/>
    </font>
    <font>
      <b/>
      <sz val="9.35"/>
      <color theme="1"/>
      <name val="Calibri"/>
      <family val="2"/>
    </font>
    <font>
      <b/>
      <i/>
      <sz val="11"/>
      <color theme="1"/>
      <name val="Calibri"/>
      <family val="2"/>
      <scheme val="minor"/>
    </font>
    <font>
      <b/>
      <sz val="11"/>
      <color theme="1"/>
      <name val="Calibri"/>
      <family val="1"/>
      <charset val="2"/>
      <scheme val="minor"/>
    </font>
    <font>
      <b/>
      <sz val="11"/>
      <color theme="1"/>
      <name val="Wingdings 3"/>
      <family val="1"/>
      <charset val="2"/>
    </font>
  </fonts>
  <fills count="12">
    <fill>
      <patternFill patternType="none"/>
    </fill>
    <fill>
      <patternFill patternType="gray125"/>
    </fill>
    <fill>
      <patternFill patternType="solid">
        <fgColor rgb="FFFFB3B3"/>
        <bgColor indexed="64"/>
      </patternFill>
    </fill>
    <fill>
      <patternFill patternType="solid">
        <fgColor rgb="FF8BB2FF"/>
        <bgColor indexed="64"/>
      </patternFill>
    </fill>
    <fill>
      <patternFill patternType="lightUp"/>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3F7FFF"/>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uble">
        <color auto="1"/>
      </right>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s>
  <cellStyleXfs count="2">
    <xf numFmtId="0" fontId="0" fillId="0" borderId="0"/>
    <xf numFmtId="9" fontId="1" fillId="0" borderId="0" applyFont="0" applyFill="0" applyBorder="0" applyAlignment="0" applyProtection="0"/>
  </cellStyleXfs>
  <cellXfs count="101">
    <xf numFmtId="0" fontId="0" fillId="0" borderId="0" xfId="0"/>
    <xf numFmtId="0" fontId="2" fillId="0" borderId="0" xfId="0" applyFont="1"/>
    <xf numFmtId="0" fontId="2" fillId="0" borderId="0" xfId="0" applyFont="1" applyProtection="1"/>
    <xf numFmtId="0" fontId="0" fillId="0" borderId="0" xfId="0" applyFont="1" applyProtection="1"/>
    <xf numFmtId="0" fontId="0" fillId="0" borderId="0" xfId="0" applyFont="1" applyAlignment="1" applyProtection="1">
      <alignment horizontal="right"/>
    </xf>
    <xf numFmtId="0" fontId="0" fillId="6" borderId="6" xfId="0" applyFont="1" applyFill="1" applyBorder="1" applyProtection="1"/>
    <xf numFmtId="0" fontId="0" fillId="6" borderId="7" xfId="0" applyFont="1" applyFill="1" applyBorder="1" applyProtection="1"/>
    <xf numFmtId="0" fontId="0" fillId="6" borderId="8" xfId="0" applyFont="1" applyFill="1" applyBorder="1" applyProtection="1"/>
    <xf numFmtId="0" fontId="0" fillId="6" borderId="9" xfId="0" applyFont="1" applyFill="1" applyBorder="1" applyProtection="1"/>
    <xf numFmtId="0" fontId="0" fillId="6" borderId="0" xfId="0" applyFont="1" applyFill="1" applyBorder="1" applyProtection="1"/>
    <xf numFmtId="0" fontId="0" fillId="6" borderId="10" xfId="0" applyFont="1" applyFill="1" applyBorder="1" applyProtection="1"/>
    <xf numFmtId="0" fontId="0" fillId="6" borderId="11" xfId="0" applyFont="1" applyFill="1" applyBorder="1" applyProtection="1"/>
    <xf numFmtId="0" fontId="0" fillId="6" borderId="12" xfId="0" applyFont="1" applyFill="1" applyBorder="1" applyProtection="1"/>
    <xf numFmtId="0" fontId="0" fillId="6" borderId="13" xfId="0" applyFont="1" applyFill="1" applyBorder="1" applyProtection="1"/>
    <xf numFmtId="0" fontId="0" fillId="4" borderId="3" xfId="0" applyFont="1" applyFill="1" applyBorder="1" applyProtection="1"/>
    <xf numFmtId="0" fontId="0" fillId="4" borderId="4" xfId="0" applyFont="1" applyFill="1" applyBorder="1" applyProtection="1"/>
    <xf numFmtId="0" fontId="2" fillId="4" borderId="4" xfId="0" applyFont="1" applyFill="1" applyBorder="1" applyProtection="1"/>
    <xf numFmtId="0" fontId="0" fillId="4" borderId="5" xfId="0" applyFont="1" applyFill="1" applyBorder="1" applyProtection="1"/>
    <xf numFmtId="0" fontId="2" fillId="0" borderId="0" xfId="0" applyFont="1" applyAlignment="1" applyProtection="1">
      <alignment horizontal="right"/>
    </xf>
    <xf numFmtId="0" fontId="3" fillId="0" borderId="0" xfId="0" applyFont="1" applyProtection="1"/>
    <xf numFmtId="0" fontId="0" fillId="0" borderId="0" xfId="0" applyFont="1" applyAlignment="1" applyProtection="1"/>
    <xf numFmtId="0" fontId="2" fillId="0" borderId="0" xfId="0" applyFont="1" applyAlignment="1" applyProtection="1">
      <alignment horizontal="left"/>
    </xf>
    <xf numFmtId="0" fontId="2" fillId="0" borderId="0" xfId="0" applyFont="1" applyAlignment="1" applyProtection="1">
      <alignment wrapText="1"/>
    </xf>
    <xf numFmtId="0" fontId="2" fillId="0" borderId="0" xfId="0" applyFont="1" applyAlignment="1" applyProtection="1">
      <alignment horizontal="center"/>
    </xf>
    <xf numFmtId="0" fontId="0" fillId="0" borderId="16" xfId="0" applyFont="1" applyBorder="1" applyProtection="1"/>
    <xf numFmtId="0" fontId="0" fillId="0" borderId="2" xfId="0" applyFont="1" applyBorder="1" applyProtection="1"/>
    <xf numFmtId="9" fontId="0" fillId="0" borderId="0" xfId="0" applyNumberFormat="1" applyFont="1" applyProtection="1"/>
    <xf numFmtId="0" fontId="0" fillId="0" borderId="12" xfId="0" applyFont="1" applyBorder="1" applyProtection="1"/>
    <xf numFmtId="0" fontId="2" fillId="0" borderId="0" xfId="0" applyFont="1" applyFill="1" applyBorder="1" applyAlignment="1" applyProtection="1">
      <alignment horizontal="right"/>
    </xf>
    <xf numFmtId="0" fontId="0" fillId="0" borderId="0" xfId="0" applyFont="1" applyFill="1" applyProtection="1"/>
    <xf numFmtId="0" fontId="2" fillId="0" borderId="0" xfId="0" applyFont="1" applyFill="1" applyAlignment="1" applyProtection="1">
      <alignment horizontal="right"/>
    </xf>
    <xf numFmtId="0" fontId="3" fillId="0" borderId="0" xfId="0" applyFont="1" applyFill="1" applyProtection="1"/>
    <xf numFmtId="0" fontId="2" fillId="0" borderId="0" xfId="0" applyFont="1" applyFill="1" applyBorder="1" applyAlignment="1" applyProtection="1">
      <alignment horizontal="center"/>
    </xf>
    <xf numFmtId="0" fontId="0" fillId="11" borderId="7" xfId="0" applyFill="1" applyBorder="1"/>
    <xf numFmtId="0" fontId="0" fillId="11" borderId="0" xfId="0" applyFill="1"/>
    <xf numFmtId="0" fontId="0" fillId="11" borderId="12" xfId="0" applyFill="1" applyBorder="1"/>
    <xf numFmtId="9" fontId="2" fillId="0" borderId="0" xfId="1" applyFont="1" applyFill="1" applyBorder="1" applyAlignment="1" applyProtection="1">
      <alignment horizontal="center"/>
    </xf>
    <xf numFmtId="0" fontId="0" fillId="0" borderId="0" xfId="0" quotePrefix="1" applyFont="1" applyProtection="1"/>
    <xf numFmtId="0" fontId="0" fillId="3" borderId="1" xfId="0" applyFont="1" applyFill="1" applyBorder="1" applyAlignment="1" applyProtection="1">
      <alignment horizontal="center"/>
    </xf>
    <xf numFmtId="10" fontId="0" fillId="3" borderId="1" xfId="0" applyNumberFormat="1" applyFont="1" applyFill="1" applyBorder="1" applyAlignment="1" applyProtection="1">
      <alignment horizontal="center"/>
    </xf>
    <xf numFmtId="0" fontId="0" fillId="6" borderId="1" xfId="0" applyFont="1" applyFill="1" applyBorder="1" applyAlignment="1" applyProtection="1">
      <alignment horizontal="center"/>
    </xf>
    <xf numFmtId="0" fontId="0" fillId="6" borderId="14" xfId="0" applyFont="1" applyFill="1" applyBorder="1" applyAlignment="1" applyProtection="1">
      <alignment horizontal="center"/>
    </xf>
    <xf numFmtId="0" fontId="2" fillId="6" borderId="1" xfId="0" applyFont="1" applyFill="1" applyBorder="1" applyAlignment="1" applyProtection="1">
      <alignment horizontal="center"/>
    </xf>
    <xf numFmtId="0" fontId="0" fillId="6" borderId="1" xfId="0" applyFont="1" applyFill="1" applyBorder="1" applyAlignment="1" applyProtection="1">
      <alignment horizontal="center" wrapText="1"/>
    </xf>
    <xf numFmtId="0" fontId="0" fillId="7" borderId="1" xfId="0" applyFont="1" applyFill="1" applyBorder="1" applyAlignment="1" applyProtection="1">
      <alignment horizontal="center"/>
    </xf>
    <xf numFmtId="0" fontId="2" fillId="0" borderId="12" xfId="0" applyFont="1" applyBorder="1" applyProtection="1"/>
    <xf numFmtId="0" fontId="0" fillId="5" borderId="3" xfId="0" applyFont="1" applyFill="1" applyBorder="1" applyProtection="1"/>
    <xf numFmtId="0" fontId="0" fillId="5" borderId="5" xfId="0" applyFont="1" applyFill="1" applyBorder="1" applyProtection="1"/>
    <xf numFmtId="0" fontId="0" fillId="5" borderId="1" xfId="0" applyFont="1" applyFill="1" applyBorder="1" applyAlignment="1" applyProtection="1">
      <alignment horizontal="center"/>
    </xf>
    <xf numFmtId="0" fontId="2" fillId="7" borderId="1" xfId="0" applyFont="1" applyFill="1" applyBorder="1" applyAlignment="1" applyProtection="1">
      <alignment horizontal="center"/>
    </xf>
    <xf numFmtId="164" fontId="0" fillId="3" borderId="1" xfId="1" applyNumberFormat="1" applyFont="1" applyFill="1" applyBorder="1" applyAlignment="1" applyProtection="1">
      <alignment horizontal="center"/>
    </xf>
    <xf numFmtId="0" fontId="0" fillId="8" borderId="1" xfId="0" applyFont="1" applyFill="1" applyBorder="1" applyAlignment="1" applyProtection="1">
      <alignment horizontal="center"/>
    </xf>
    <xf numFmtId="164" fontId="0" fillId="8" borderId="1" xfId="1" applyNumberFormat="1" applyFont="1" applyFill="1" applyBorder="1" applyAlignment="1" applyProtection="1">
      <alignment horizontal="center"/>
    </xf>
    <xf numFmtId="0" fontId="0" fillId="8" borderId="3" xfId="0" applyFont="1" applyFill="1" applyBorder="1" applyProtection="1"/>
    <xf numFmtId="0" fontId="2" fillId="8" borderId="4" xfId="0" applyFont="1" applyFill="1" applyBorder="1" applyProtection="1"/>
    <xf numFmtId="0" fontId="5" fillId="9" borderId="17" xfId="0" applyFont="1" applyFill="1" applyBorder="1" applyAlignment="1" applyProtection="1">
      <alignment horizontal="center"/>
    </xf>
    <xf numFmtId="0" fontId="5" fillId="9" borderId="18" xfId="0" applyFont="1" applyFill="1" applyBorder="1" applyAlignment="1" applyProtection="1">
      <alignment horizontal="center"/>
    </xf>
    <xf numFmtId="0" fontId="6" fillId="5" borderId="1" xfId="0" applyFont="1" applyFill="1" applyBorder="1" applyAlignment="1" applyProtection="1">
      <alignment horizontal="center"/>
    </xf>
    <xf numFmtId="0" fontId="0" fillId="0" borderId="0" xfId="0" applyFont="1" applyFill="1" applyAlignment="1" applyProtection="1">
      <alignment horizontal="right"/>
    </xf>
    <xf numFmtId="0" fontId="4" fillId="2" borderId="1" xfId="0" applyFont="1" applyFill="1" applyBorder="1" applyAlignment="1" applyProtection="1">
      <alignment horizontal="center"/>
      <protection locked="0"/>
    </xf>
    <xf numFmtId="0" fontId="7" fillId="0" borderId="0" xfId="0" applyFont="1" applyProtection="1"/>
    <xf numFmtId="0" fontId="6" fillId="0" borderId="0" xfId="0" applyFont="1" applyAlignment="1" applyProtection="1"/>
    <xf numFmtId="0" fontId="2" fillId="2" borderId="1" xfId="1" applyNumberFormat="1" applyFont="1" applyFill="1" applyBorder="1" applyAlignment="1" applyProtection="1"/>
    <xf numFmtId="0" fontId="10" fillId="0" borderId="0" xfId="0" applyFont="1" applyAlignment="1" applyProtection="1">
      <alignment horizontal="right"/>
    </xf>
    <xf numFmtId="0" fontId="2" fillId="3" borderId="1" xfId="0" applyFont="1" applyFill="1" applyBorder="1" applyAlignment="1" applyProtection="1">
      <alignment horizontal="left"/>
    </xf>
    <xf numFmtId="0" fontId="0" fillId="5" borderId="1" xfId="0" applyFont="1" applyFill="1" applyBorder="1" applyProtection="1"/>
    <xf numFmtId="0" fontId="0" fillId="0" borderId="0" xfId="0" applyFont="1" applyFill="1" applyBorder="1" applyProtection="1"/>
    <xf numFmtId="0" fontId="8" fillId="0" borderId="0" xfId="0" applyFont="1" applyFill="1" applyProtection="1"/>
    <xf numFmtId="0" fontId="2" fillId="3" borderId="1" xfId="0" applyFont="1" applyFill="1" applyBorder="1" applyAlignment="1" applyProtection="1">
      <alignment horizontal="center"/>
    </xf>
    <xf numFmtId="0" fontId="2" fillId="0" borderId="2" xfId="0" applyFont="1" applyBorder="1" applyProtection="1"/>
    <xf numFmtId="2" fontId="2" fillId="0" borderId="0" xfId="0" applyNumberFormat="1" applyFont="1" applyAlignment="1" applyProtection="1">
      <alignment horizontal="center"/>
    </xf>
    <xf numFmtId="10" fontId="2" fillId="0" borderId="0" xfId="1" applyNumberFormat="1" applyFont="1" applyAlignment="1" applyProtection="1">
      <alignment horizontal="center"/>
    </xf>
    <xf numFmtId="165" fontId="0" fillId="3" borderId="1" xfId="1" applyNumberFormat="1" applyFont="1" applyFill="1" applyBorder="1" applyAlignment="1" applyProtection="1">
      <alignment horizontal="center"/>
    </xf>
    <xf numFmtId="0" fontId="0" fillId="0" borderId="0" xfId="0" applyFont="1" applyFill="1" applyAlignment="1" applyProtection="1">
      <alignment horizontal="center"/>
    </xf>
    <xf numFmtId="0" fontId="11" fillId="0" borderId="0" xfId="0" applyFont="1" applyFill="1" applyBorder="1" applyAlignment="1" applyProtection="1">
      <alignment horizontal="right"/>
    </xf>
    <xf numFmtId="0" fontId="6" fillId="0" borderId="0" xfId="0" applyFont="1" applyProtection="1"/>
    <xf numFmtId="0" fontId="0" fillId="0" borderId="0" xfId="0" quotePrefix="1" applyFont="1" applyFill="1" applyProtection="1"/>
    <xf numFmtId="0" fontId="0" fillId="3" borderId="3" xfId="0" applyFont="1" applyFill="1" applyBorder="1" applyProtection="1"/>
    <xf numFmtId="0" fontId="0" fillId="3" borderId="4" xfId="0" applyFont="1" applyFill="1" applyBorder="1" applyProtection="1"/>
    <xf numFmtId="0" fontId="10" fillId="3" borderId="5" xfId="0" applyFont="1" applyFill="1" applyBorder="1" applyAlignment="1" applyProtection="1">
      <alignment horizontal="right"/>
    </xf>
    <xf numFmtId="0" fontId="2" fillId="0" borderId="0" xfId="0" applyFont="1" applyFill="1" applyProtection="1"/>
    <xf numFmtId="0" fontId="4" fillId="2" borderId="1" xfId="0" applyFont="1" applyFill="1" applyBorder="1" applyAlignment="1" applyProtection="1">
      <alignment horizontal="center"/>
      <protection locked="0"/>
    </xf>
    <xf numFmtId="0" fontId="0" fillId="3" borderId="1" xfId="0" applyFont="1" applyFill="1" applyBorder="1" applyAlignment="1" applyProtection="1">
      <alignment horizontal="center"/>
    </xf>
    <xf numFmtId="0" fontId="4" fillId="2" borderId="1" xfId="0" applyFont="1" applyFill="1" applyBorder="1" applyAlignment="1" applyProtection="1">
      <alignment horizontal="center"/>
      <protection locked="0"/>
    </xf>
    <xf numFmtId="166" fontId="4" fillId="2" borderId="1" xfId="1" applyNumberFormat="1" applyFont="1" applyFill="1" applyBorder="1" applyAlignment="1" applyProtection="1">
      <alignment horizontal="center"/>
      <protection locked="0"/>
    </xf>
    <xf numFmtId="9" fontId="4" fillId="2" borderId="1" xfId="1" applyFont="1" applyFill="1" applyBorder="1" applyAlignment="1" applyProtection="1">
      <alignment horizontal="center"/>
      <protection locked="0"/>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2" fillId="3" borderId="5" xfId="0" applyFont="1" applyFill="1" applyBorder="1" applyAlignment="1" applyProtection="1">
      <alignment horizontal="center"/>
    </xf>
    <xf numFmtId="0" fontId="2" fillId="3" borderId="1" xfId="0" applyFont="1" applyFill="1" applyBorder="1" applyAlignment="1" applyProtection="1">
      <alignment horizontal="center"/>
    </xf>
    <xf numFmtId="0" fontId="4" fillId="2" borderId="1" xfId="1" applyNumberFormat="1" applyFont="1" applyFill="1" applyBorder="1" applyAlignment="1" applyProtection="1">
      <alignment horizontal="center"/>
      <protection locked="0"/>
    </xf>
    <xf numFmtId="0" fontId="2" fillId="0" borderId="12" xfId="0" applyFont="1" applyBorder="1" applyAlignment="1" applyProtection="1">
      <alignment horizontal="center"/>
    </xf>
    <xf numFmtId="0" fontId="2" fillId="0" borderId="7" xfId="0" applyFont="1" applyFill="1" applyBorder="1" applyAlignment="1" applyProtection="1">
      <alignment horizontal="center"/>
    </xf>
    <xf numFmtId="0" fontId="2" fillId="3" borderId="1" xfId="1" applyNumberFormat="1" applyFont="1" applyFill="1" applyBorder="1" applyAlignment="1" applyProtection="1">
      <alignment horizontal="center"/>
    </xf>
    <xf numFmtId="0" fontId="2" fillId="10" borderId="1" xfId="0" applyFont="1" applyFill="1" applyBorder="1" applyAlignment="1" applyProtection="1">
      <alignment horizontal="center"/>
    </xf>
    <xf numFmtId="0" fontId="0" fillId="3" borderId="3" xfId="0" applyFont="1" applyFill="1" applyBorder="1" applyAlignment="1" applyProtection="1">
      <alignment horizontal="center"/>
    </xf>
    <xf numFmtId="0" fontId="0" fillId="3" borderId="5" xfId="0" applyFont="1" applyFill="1" applyBorder="1" applyAlignment="1" applyProtection="1">
      <alignment horizontal="center"/>
    </xf>
    <xf numFmtId="0" fontId="0" fillId="5" borderId="14" xfId="0" applyFont="1" applyFill="1" applyBorder="1" applyAlignment="1" applyProtection="1">
      <alignment horizontal="center" wrapText="1"/>
    </xf>
    <xf numFmtId="0" fontId="0" fillId="5" borderId="15" xfId="0" applyFont="1" applyFill="1" applyBorder="1" applyAlignment="1" applyProtection="1">
      <alignment horizontal="center" wrapText="1"/>
    </xf>
    <xf numFmtId="0" fontId="0" fillId="3" borderId="1" xfId="0" applyFont="1" applyFill="1" applyBorder="1" applyAlignment="1" applyProtection="1">
      <alignment horizontal="center"/>
    </xf>
    <xf numFmtId="9" fontId="0" fillId="3" borderId="1" xfId="0" applyNumberFormat="1" applyFont="1" applyFill="1" applyBorder="1" applyAlignment="1" applyProtection="1">
      <alignment horizontal="center"/>
    </xf>
  </cellXfs>
  <cellStyles count="2">
    <cellStyle name="Normal" xfId="0" builtinId="0"/>
    <cellStyle name="Percentagem" xfId="1" builtinId="5"/>
  </cellStyles>
  <dxfs count="10">
    <dxf>
      <font>
        <b/>
        <i val="0"/>
        <color theme="0"/>
      </font>
      <fill>
        <patternFill>
          <bgColor rgb="FF00B050"/>
        </patternFill>
      </fill>
    </dxf>
    <dxf>
      <font>
        <b/>
        <i val="0"/>
        <color theme="0"/>
      </font>
      <fill>
        <patternFill>
          <bgColor rgb="FFFF0000"/>
        </patternFill>
      </fill>
    </dxf>
    <dxf>
      <font>
        <b/>
        <i val="0"/>
        <color theme="0"/>
      </font>
      <fill>
        <patternFill>
          <bgColor rgb="FFC00000"/>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theme="0"/>
      </font>
      <fill>
        <patternFill>
          <bgColor rgb="FFC0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colors>
    <mruColors>
      <color rgb="FF8BB2FF"/>
      <color rgb="FF61FFA8"/>
      <color rgb="FFFFB3B3"/>
      <color rgb="FF3F7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2.xml"/><Relationship Id="rId7" Type="http://schemas.openxmlformats.org/officeDocument/2006/relationships/theme" Target="theme/theme1.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worksheet" Target="worksheets/sheet5.xml"/><Relationship Id="rId5" Type="http://schemas.openxmlformats.org/officeDocument/2006/relationships/worksheet" Target="worksheets/sheet4.xml"/><Relationship Id="rId10" Type="http://schemas.openxmlformats.org/officeDocument/2006/relationships/calcChain" Target="calcChain.xml"/><Relationship Id="rId4" Type="http://schemas.openxmlformats.org/officeDocument/2006/relationships/worksheet" Target="worksheets/sheet3.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pt-PT" b="1">
                <a:solidFill>
                  <a:schemeClr val="tx1"/>
                </a:solidFill>
                <a:latin typeface="Times New Roman" panose="02020603050405020304" pitchFamily="18" charset="0"/>
                <a:cs typeface="Times New Roman" panose="02020603050405020304" pitchFamily="18" charset="0"/>
              </a:rPr>
              <a:t>Conformity</a:t>
            </a:r>
            <a:r>
              <a:rPr lang="pt-PT" b="1" baseline="0">
                <a:solidFill>
                  <a:schemeClr val="tx1"/>
                </a:solidFill>
                <a:latin typeface="Times New Roman" panose="02020603050405020304" pitchFamily="18" charset="0"/>
                <a:cs typeface="Times New Roman" panose="02020603050405020304" pitchFamily="18" charset="0"/>
              </a:rPr>
              <a:t> assessment</a:t>
            </a:r>
            <a:endParaRPr lang="pt-PT" b="1">
              <a:solidFill>
                <a:schemeClr val="tx1"/>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pt-PT"/>
        </a:p>
      </c:txPr>
    </c:title>
    <c:autoTitleDeleted val="0"/>
    <c:plotArea>
      <c:layout>
        <c:manualLayout>
          <c:layoutTarget val="inner"/>
          <c:xMode val="edge"/>
          <c:yMode val="edge"/>
          <c:x val="2.3367267908343013E-2"/>
          <c:y val="0.17754165396374885"/>
          <c:w val="0.7452943741470146"/>
          <c:h val="0.64613926731117544"/>
        </c:manualLayout>
      </c:layout>
      <c:scatterChart>
        <c:scatterStyle val="lineMarker"/>
        <c:varyColors val="0"/>
        <c:ser>
          <c:idx val="0"/>
          <c:order val="0"/>
          <c:tx>
            <c:strRef>
              <c:f>Graph_Data!$F$16</c:f>
              <c:strCache>
                <c:ptCount val="1"/>
                <c:pt idx="0">
                  <c:v>p(AL)</c:v>
                </c:pt>
              </c:strCache>
            </c:strRef>
          </c:tx>
          <c:spPr>
            <a:ln w="19050" cap="rnd">
              <a:solidFill>
                <a:srgbClr val="0070C0"/>
              </a:solidFill>
              <a:round/>
            </a:ln>
            <a:effectLst/>
          </c:spPr>
          <c:marker>
            <c:symbol val="none"/>
          </c:marker>
          <c:xVal>
            <c:numRef>
              <c:f>Graph_Data!$E$17:$E$66</c:f>
              <c:numCache>
                <c:formatCode>General</c:formatCode>
                <c:ptCount val="50"/>
                <c:pt idx="0">
                  <c:v>78.75</c:v>
                </c:pt>
                <c:pt idx="1">
                  <c:v>79.66836734693878</c:v>
                </c:pt>
                <c:pt idx="2">
                  <c:v>80.58673469387756</c:v>
                </c:pt>
                <c:pt idx="3">
                  <c:v>81.50510204081634</c:v>
                </c:pt>
                <c:pt idx="4">
                  <c:v>82.423469387755119</c:v>
                </c:pt>
                <c:pt idx="5">
                  <c:v>83.341836734693899</c:v>
                </c:pt>
                <c:pt idx="6">
                  <c:v>84.260204081632679</c:v>
                </c:pt>
                <c:pt idx="7">
                  <c:v>85.178571428571459</c:v>
                </c:pt>
                <c:pt idx="8">
                  <c:v>86.096938775510239</c:v>
                </c:pt>
                <c:pt idx="9">
                  <c:v>87.015306122449019</c:v>
                </c:pt>
                <c:pt idx="10">
                  <c:v>87.933673469387799</c:v>
                </c:pt>
                <c:pt idx="11">
                  <c:v>88.852040816326578</c:v>
                </c:pt>
                <c:pt idx="12">
                  <c:v>89.770408163265358</c:v>
                </c:pt>
                <c:pt idx="13">
                  <c:v>90.688775510204138</c:v>
                </c:pt>
                <c:pt idx="14">
                  <c:v>91.607142857142918</c:v>
                </c:pt>
                <c:pt idx="15">
                  <c:v>92.525510204081698</c:v>
                </c:pt>
                <c:pt idx="16">
                  <c:v>93.443877551020478</c:v>
                </c:pt>
                <c:pt idx="17">
                  <c:v>94.362244897959258</c:v>
                </c:pt>
                <c:pt idx="18">
                  <c:v>95.280612244898037</c:v>
                </c:pt>
                <c:pt idx="19">
                  <c:v>96.198979591836817</c:v>
                </c:pt>
                <c:pt idx="20">
                  <c:v>97.117346938775597</c:v>
                </c:pt>
                <c:pt idx="21">
                  <c:v>98.035714285714377</c:v>
                </c:pt>
                <c:pt idx="22">
                  <c:v>98.954081632653157</c:v>
                </c:pt>
                <c:pt idx="23">
                  <c:v>99.872448979591937</c:v>
                </c:pt>
                <c:pt idx="24">
                  <c:v>100.79081632653072</c:v>
                </c:pt>
                <c:pt idx="25">
                  <c:v>101.7091836734695</c:v>
                </c:pt>
                <c:pt idx="26">
                  <c:v>102.62755102040828</c:v>
                </c:pt>
                <c:pt idx="27">
                  <c:v>103.54591836734706</c:v>
                </c:pt>
                <c:pt idx="28">
                  <c:v>104.46428571428584</c:v>
                </c:pt>
                <c:pt idx="29">
                  <c:v>105.38265306122462</c:v>
                </c:pt>
                <c:pt idx="30">
                  <c:v>106.3010204081634</c:v>
                </c:pt>
                <c:pt idx="31">
                  <c:v>107.21938775510218</c:v>
                </c:pt>
                <c:pt idx="32">
                  <c:v>108.13775510204096</c:v>
                </c:pt>
                <c:pt idx="33">
                  <c:v>109.05612244897974</c:v>
                </c:pt>
                <c:pt idx="34">
                  <c:v>109.97448979591852</c:v>
                </c:pt>
                <c:pt idx="35">
                  <c:v>110.8928571428573</c:v>
                </c:pt>
                <c:pt idx="36">
                  <c:v>111.81122448979607</c:v>
                </c:pt>
                <c:pt idx="37">
                  <c:v>112.72959183673485</c:v>
                </c:pt>
                <c:pt idx="38">
                  <c:v>113.64795918367363</c:v>
                </c:pt>
                <c:pt idx="39">
                  <c:v>114.56632653061241</c:v>
                </c:pt>
                <c:pt idx="40">
                  <c:v>115.48469387755119</c:v>
                </c:pt>
                <c:pt idx="41">
                  <c:v>116.40306122448997</c:v>
                </c:pt>
                <c:pt idx="42">
                  <c:v>117.32142857142875</c:v>
                </c:pt>
                <c:pt idx="43">
                  <c:v>118.23979591836753</c:v>
                </c:pt>
                <c:pt idx="44">
                  <c:v>119.15816326530631</c:v>
                </c:pt>
                <c:pt idx="45">
                  <c:v>120.07653061224509</c:v>
                </c:pt>
                <c:pt idx="46">
                  <c:v>120.99489795918387</c:v>
                </c:pt>
                <c:pt idx="47">
                  <c:v>121.91326530612265</c:v>
                </c:pt>
                <c:pt idx="48">
                  <c:v>122.83163265306143</c:v>
                </c:pt>
                <c:pt idx="49">
                  <c:v>123.75000000000021</c:v>
                </c:pt>
              </c:numCache>
            </c:numRef>
          </c:xVal>
          <c:yVal>
            <c:numRef>
              <c:f>Graph_Data!$F$17:$F$66</c:f>
              <c:numCache>
                <c:formatCode>General</c:formatCode>
                <c:ptCount val="50"/>
                <c:pt idx="0">
                  <c:v>4.5756763870807299E-11</c:v>
                </c:pt>
                <c:pt idx="1">
                  <c:v>6.3414245862052758E-10</c:v>
                </c:pt>
                <c:pt idx="2">
                  <c:v>7.4398828263928012E-9</c:v>
                </c:pt>
                <c:pt idx="3">
                  <c:v>7.3891263445616421E-8</c:v>
                </c:pt>
                <c:pt idx="4">
                  <c:v>6.2125203222763645E-7</c:v>
                </c:pt>
                <c:pt idx="5">
                  <c:v>4.4217103020260859E-6</c:v>
                </c:pt>
                <c:pt idx="6">
                  <c:v>2.6641610926287221E-5</c:v>
                </c:pt>
                <c:pt idx="7">
                  <c:v>1.3588715647946487E-4</c:v>
                </c:pt>
                <c:pt idx="8">
                  <c:v>5.8673780697618395E-4</c:v>
                </c:pt>
                <c:pt idx="9">
                  <c:v>2.1446551455089591E-3</c:v>
                </c:pt>
                <c:pt idx="10">
                  <c:v>6.6361867255036767E-3</c:v>
                </c:pt>
                <c:pt idx="11">
                  <c:v>1.7383109234639031E-2</c:v>
                </c:pt>
                <c:pt idx="12">
                  <c:v>3.8546420446948046E-2</c:v>
                </c:pt>
                <c:pt idx="13">
                  <c:v>7.2358304551625285E-2</c:v>
                </c:pt>
                <c:pt idx="14">
                  <c:v>0.11498480244685259</c:v>
                </c:pt>
                <c:pt idx="15">
                  <c:v>0.15468216346115868</c:v>
                </c:pt>
                <c:pt idx="16">
                  <c:v>0.17615207571715938</c:v>
                </c:pt>
                <c:pt idx="17">
                  <c:v>0.16981772782310281</c:v>
                </c:pt>
                <c:pt idx="18">
                  <c:v>0.1385881250823732</c:v>
                </c:pt>
                <c:pt idx="19">
                  <c:v>9.5745141688156427E-2</c:v>
                </c:pt>
                <c:pt idx="20">
                  <c:v>5.5995768077452185E-2</c:v>
                </c:pt>
                <c:pt idx="21">
                  <c:v>2.7723074955459344E-2</c:v>
                </c:pt>
                <c:pt idx="22">
                  <c:v>1.1619175871361522E-2</c:v>
                </c:pt>
                <c:pt idx="23">
                  <c:v>4.1224650716073872E-3</c:v>
                </c:pt>
                <c:pt idx="24">
                  <c:v>1.2381873911233967E-3</c:v>
                </c:pt>
                <c:pt idx="25">
                  <c:v>3.1482086127274702E-4</c:v>
                </c:pt>
                <c:pt idx="26">
                  <c:v>6.7762334784163017E-5</c:v>
                </c:pt>
                <c:pt idx="27">
                  <c:v>1.2346985929737095E-5</c:v>
                </c:pt>
                <c:pt idx="28">
                  <c:v>1.9045013208209664E-6</c:v>
                </c:pt>
                <c:pt idx="29">
                  <c:v>2.4868485436685882E-7</c:v>
                </c:pt>
                <c:pt idx="30">
                  <c:v>2.7489391563021683E-8</c:v>
                </c:pt>
                <c:pt idx="31">
                  <c:v>2.572341662835943E-9</c:v>
                </c:pt>
                <c:pt idx="32">
                  <c:v>2.0376984227162754E-10</c:v>
                </c:pt>
                <c:pt idx="33">
                  <c:v>1.3664662193101195E-11</c:v>
                </c:pt>
                <c:pt idx="34">
                  <c:v>7.7572113387913895E-13</c:v>
                </c:pt>
                <c:pt idx="35">
                  <c:v>3.7278641752213026E-14</c:v>
                </c:pt>
                <c:pt idx="36">
                  <c:v>1.5165693353676033E-15</c:v>
                </c:pt>
                <c:pt idx="37">
                  <c:v>5.2229058062659857E-17</c:v>
                </c:pt>
                <c:pt idx="38">
                  <c:v>1.5226842294815252E-18</c:v>
                </c:pt>
                <c:pt idx="39">
                  <c:v>3.7579867031370718E-20</c:v>
                </c:pt>
                <c:pt idx="40">
                  <c:v>7.8514227420222423E-22</c:v>
                </c:pt>
                <c:pt idx="41">
                  <c:v>1.3886385489160124E-23</c:v>
                </c:pt>
                <c:pt idx="42">
                  <c:v>2.0791116213250451E-25</c:v>
                </c:pt>
                <c:pt idx="43">
                  <c:v>2.6352033128680221E-27</c:v>
                </c:pt>
                <c:pt idx="44">
                  <c:v>2.8274711531487497E-29</c:v>
                </c:pt>
                <c:pt idx="45">
                  <c:v>2.5682066779935479E-31</c:v>
                </c:pt>
                <c:pt idx="46">
                  <c:v>1.9747380398250754E-33</c:v>
                </c:pt>
                <c:pt idx="47">
                  <c:v>1.2853954152574771E-35</c:v>
                </c:pt>
                <c:pt idx="48">
                  <c:v>7.0829101733722573E-38</c:v>
                </c:pt>
                <c:pt idx="49">
                  <c:v>3.3039575188020274E-40</c:v>
                </c:pt>
              </c:numCache>
            </c:numRef>
          </c:yVal>
          <c:smooth val="1"/>
          <c:extLst>
            <c:ext xmlns:c16="http://schemas.microsoft.com/office/drawing/2014/chart" uri="{C3380CC4-5D6E-409C-BE32-E72D297353CC}">
              <c16:uniqueId val="{00000000-F8F7-4CD4-BC38-14A7F577D767}"/>
            </c:ext>
          </c:extLst>
        </c:ser>
        <c:ser>
          <c:idx val="1"/>
          <c:order val="1"/>
          <c:tx>
            <c:strRef>
              <c:f>Graph_Data!$G$16</c:f>
              <c:strCache>
                <c:ptCount val="1"/>
                <c:pt idx="0">
                  <c:v>p(AU)</c:v>
                </c:pt>
              </c:strCache>
            </c:strRef>
          </c:tx>
          <c:spPr>
            <a:ln w="19050" cap="rnd">
              <a:solidFill>
                <a:srgbClr val="7030A0"/>
              </a:solidFill>
              <a:round/>
            </a:ln>
            <a:effectLst/>
          </c:spPr>
          <c:marker>
            <c:symbol val="none"/>
          </c:marker>
          <c:xVal>
            <c:numRef>
              <c:f>Graph_Data!$E$17:$E$66</c:f>
              <c:numCache>
                <c:formatCode>General</c:formatCode>
                <c:ptCount val="50"/>
                <c:pt idx="0">
                  <c:v>78.75</c:v>
                </c:pt>
                <c:pt idx="1">
                  <c:v>79.66836734693878</c:v>
                </c:pt>
                <c:pt idx="2">
                  <c:v>80.58673469387756</c:v>
                </c:pt>
                <c:pt idx="3">
                  <c:v>81.50510204081634</c:v>
                </c:pt>
                <c:pt idx="4">
                  <c:v>82.423469387755119</c:v>
                </c:pt>
                <c:pt idx="5">
                  <c:v>83.341836734693899</c:v>
                </c:pt>
                <c:pt idx="6">
                  <c:v>84.260204081632679</c:v>
                </c:pt>
                <c:pt idx="7">
                  <c:v>85.178571428571459</c:v>
                </c:pt>
                <c:pt idx="8">
                  <c:v>86.096938775510239</c:v>
                </c:pt>
                <c:pt idx="9">
                  <c:v>87.015306122449019</c:v>
                </c:pt>
                <c:pt idx="10">
                  <c:v>87.933673469387799</c:v>
                </c:pt>
                <c:pt idx="11">
                  <c:v>88.852040816326578</c:v>
                </c:pt>
                <c:pt idx="12">
                  <c:v>89.770408163265358</c:v>
                </c:pt>
                <c:pt idx="13">
                  <c:v>90.688775510204138</c:v>
                </c:pt>
                <c:pt idx="14">
                  <c:v>91.607142857142918</c:v>
                </c:pt>
                <c:pt idx="15">
                  <c:v>92.525510204081698</c:v>
                </c:pt>
                <c:pt idx="16">
                  <c:v>93.443877551020478</c:v>
                </c:pt>
                <c:pt idx="17">
                  <c:v>94.362244897959258</c:v>
                </c:pt>
                <c:pt idx="18">
                  <c:v>95.280612244898037</c:v>
                </c:pt>
                <c:pt idx="19">
                  <c:v>96.198979591836817</c:v>
                </c:pt>
                <c:pt idx="20">
                  <c:v>97.117346938775597</c:v>
                </c:pt>
                <c:pt idx="21">
                  <c:v>98.035714285714377</c:v>
                </c:pt>
                <c:pt idx="22">
                  <c:v>98.954081632653157</c:v>
                </c:pt>
                <c:pt idx="23">
                  <c:v>99.872448979591937</c:v>
                </c:pt>
                <c:pt idx="24">
                  <c:v>100.79081632653072</c:v>
                </c:pt>
                <c:pt idx="25">
                  <c:v>101.7091836734695</c:v>
                </c:pt>
                <c:pt idx="26">
                  <c:v>102.62755102040828</c:v>
                </c:pt>
                <c:pt idx="27">
                  <c:v>103.54591836734706</c:v>
                </c:pt>
                <c:pt idx="28">
                  <c:v>104.46428571428584</c:v>
                </c:pt>
                <c:pt idx="29">
                  <c:v>105.38265306122462</c:v>
                </c:pt>
                <c:pt idx="30">
                  <c:v>106.3010204081634</c:v>
                </c:pt>
                <c:pt idx="31">
                  <c:v>107.21938775510218</c:v>
                </c:pt>
                <c:pt idx="32">
                  <c:v>108.13775510204096</c:v>
                </c:pt>
                <c:pt idx="33">
                  <c:v>109.05612244897974</c:v>
                </c:pt>
                <c:pt idx="34">
                  <c:v>109.97448979591852</c:v>
                </c:pt>
                <c:pt idx="35">
                  <c:v>110.8928571428573</c:v>
                </c:pt>
                <c:pt idx="36">
                  <c:v>111.81122448979607</c:v>
                </c:pt>
                <c:pt idx="37">
                  <c:v>112.72959183673485</c:v>
                </c:pt>
                <c:pt idx="38">
                  <c:v>113.64795918367363</c:v>
                </c:pt>
                <c:pt idx="39">
                  <c:v>114.56632653061241</c:v>
                </c:pt>
                <c:pt idx="40">
                  <c:v>115.48469387755119</c:v>
                </c:pt>
                <c:pt idx="41">
                  <c:v>116.40306122448997</c:v>
                </c:pt>
                <c:pt idx="42">
                  <c:v>117.32142857142875</c:v>
                </c:pt>
                <c:pt idx="43">
                  <c:v>118.23979591836753</c:v>
                </c:pt>
                <c:pt idx="44">
                  <c:v>119.15816326530631</c:v>
                </c:pt>
                <c:pt idx="45">
                  <c:v>120.07653061224509</c:v>
                </c:pt>
                <c:pt idx="46">
                  <c:v>120.99489795918387</c:v>
                </c:pt>
                <c:pt idx="47">
                  <c:v>121.91326530612265</c:v>
                </c:pt>
                <c:pt idx="48">
                  <c:v>122.83163265306143</c:v>
                </c:pt>
                <c:pt idx="49">
                  <c:v>123.75000000000021</c:v>
                </c:pt>
              </c:numCache>
            </c:numRef>
          </c:xVal>
          <c:yVal>
            <c:numRef>
              <c:f>Graph_Data!$G$17:$G$66</c:f>
              <c:numCache>
                <c:formatCode>General</c:formatCode>
                <c:ptCount val="50"/>
                <c:pt idx="0">
                  <c:v>4.482110633789943E-22</c:v>
                </c:pt>
                <c:pt idx="1">
                  <c:v>1.0884207205001176E-20</c:v>
                </c:pt>
                <c:pt idx="2">
                  <c:v>2.3641600134854668E-19</c:v>
                </c:pt>
                <c:pt idx="3">
                  <c:v>4.5932784330933822E-18</c:v>
                </c:pt>
                <c:pt idx="4">
                  <c:v>7.9824188920379922E-17</c:v>
                </c:pt>
                <c:pt idx="5">
                  <c:v>1.2408294562106595E-15</c:v>
                </c:pt>
                <c:pt idx="6">
                  <c:v>1.7252638115992508E-14</c:v>
                </c:pt>
                <c:pt idx="7">
                  <c:v>2.1456790895015861E-13</c:v>
                </c:pt>
                <c:pt idx="8">
                  <c:v>2.3869309883773829E-12</c:v>
                </c:pt>
                <c:pt idx="9">
                  <c:v>2.3750939561176767E-11</c:v>
                </c:pt>
                <c:pt idx="10">
                  <c:v>2.1139152127894564E-10</c:v>
                </c:pt>
                <c:pt idx="11">
                  <c:v>1.6829072124629877E-9</c:v>
                </c:pt>
                <c:pt idx="12">
                  <c:v>1.1983912161040979E-8</c:v>
                </c:pt>
                <c:pt idx="13">
                  <c:v>7.6331342439613349E-8</c:v>
                </c:pt>
                <c:pt idx="14">
                  <c:v>4.3488359134988998E-7</c:v>
                </c:pt>
                <c:pt idx="15">
                  <c:v>2.2162001533692569E-6</c:v>
                </c:pt>
                <c:pt idx="16">
                  <c:v>1.0102079397061194E-5</c:v>
                </c:pt>
                <c:pt idx="17">
                  <c:v>4.1188731048055153E-5</c:v>
                </c:pt>
                <c:pt idx="18">
                  <c:v>1.5021450984157637E-4</c:v>
                </c:pt>
                <c:pt idx="19">
                  <c:v>4.9001705464146836E-4</c:v>
                </c:pt>
                <c:pt idx="20">
                  <c:v>1.4298034610032262E-3</c:v>
                </c:pt>
                <c:pt idx="21">
                  <c:v>3.7317052222737095E-3</c:v>
                </c:pt>
                <c:pt idx="22">
                  <c:v>8.7117249349801737E-3</c:v>
                </c:pt>
                <c:pt idx="23">
                  <c:v>1.8191429034626266E-2</c:v>
                </c:pt>
                <c:pt idx="24">
                  <c:v>3.3977804760509059E-2</c:v>
                </c:pt>
                <c:pt idx="25">
                  <c:v>5.6766177958040585E-2</c:v>
                </c:pt>
                <c:pt idx="26">
                  <c:v>8.4830070915617908E-2</c:v>
                </c:pt>
                <c:pt idx="27">
                  <c:v>0.11339028415831175</c:v>
                </c:pt>
                <c:pt idx="28">
                  <c:v>0.13557127957499157</c:v>
                </c:pt>
                <c:pt idx="29">
                  <c:v>0.14498577169407983</c:v>
                </c:pt>
                <c:pt idx="30">
                  <c:v>0.1386912018687623</c:v>
                </c:pt>
                <c:pt idx="31">
                  <c:v>0.11866927163699208</c:v>
                </c:pt>
                <c:pt idx="32">
                  <c:v>9.0822505760433256E-2</c:v>
                </c:pt>
                <c:pt idx="33">
                  <c:v>6.2174817707096534E-2</c:v>
                </c:pt>
                <c:pt idx="34">
                  <c:v>3.8071623709694746E-2</c:v>
                </c:pt>
                <c:pt idx="35">
                  <c:v>2.0852307275041865E-2</c:v>
                </c:pt>
                <c:pt idx="36">
                  <c:v>1.0215806787116317E-2</c:v>
                </c:pt>
                <c:pt idx="37">
                  <c:v>4.476690425306646E-3</c:v>
                </c:pt>
                <c:pt idx="38">
                  <c:v>1.7547178463250927E-3</c:v>
                </c:pt>
                <c:pt idx="39">
                  <c:v>6.1520996469948265E-4</c:v>
                </c:pt>
                <c:pt idx="40">
                  <c:v>1.9293244462282872E-4</c:v>
                </c:pt>
                <c:pt idx="41">
                  <c:v>5.4119404736776064E-5</c:v>
                </c:pt>
                <c:pt idx="42">
                  <c:v>1.3578962622543618E-5</c:v>
                </c:pt>
                <c:pt idx="43">
                  <c:v>3.0475161270576759E-6</c:v>
                </c:pt>
                <c:pt idx="44">
                  <c:v>6.1177435814342794E-7</c:v>
                </c:pt>
                <c:pt idx="45">
                  <c:v>1.098505828222064E-7</c:v>
                </c:pt>
                <c:pt idx="46">
                  <c:v>1.7643278873616597E-8</c:v>
                </c:pt>
                <c:pt idx="47">
                  <c:v>2.5346737660344998E-9</c:v>
                </c:pt>
                <c:pt idx="48">
                  <c:v>3.257096897962873E-10</c:v>
                </c:pt>
                <c:pt idx="49">
                  <c:v>3.7437352257913169E-11</c:v>
                </c:pt>
              </c:numCache>
            </c:numRef>
          </c:yVal>
          <c:smooth val="1"/>
          <c:extLst>
            <c:ext xmlns:c16="http://schemas.microsoft.com/office/drawing/2014/chart" uri="{C3380CC4-5D6E-409C-BE32-E72D297353CC}">
              <c16:uniqueId val="{00000001-F8F7-4CD4-BC38-14A7F577D767}"/>
            </c:ext>
          </c:extLst>
        </c:ser>
        <c:ser>
          <c:idx val="2"/>
          <c:order val="2"/>
          <c:tx>
            <c:strRef>
              <c:f>Graph_Data!$H$16</c:f>
              <c:strCache>
                <c:ptCount val="1"/>
                <c:pt idx="0">
                  <c:v>AL</c:v>
                </c:pt>
              </c:strCache>
            </c:strRef>
          </c:tx>
          <c:spPr>
            <a:ln w="19050" cap="rnd">
              <a:solidFill>
                <a:srgbClr val="C00000"/>
              </a:solidFill>
              <a:prstDash val="dash"/>
              <a:round/>
            </a:ln>
            <a:effectLst/>
          </c:spPr>
          <c:marker>
            <c:symbol val="none"/>
          </c:marker>
          <c:xVal>
            <c:numRef>
              <c:f>(Graph_Data!$H$17,Graph_Data!$H$17)</c:f>
              <c:numCache>
                <c:formatCode>General</c:formatCode>
                <c:ptCount val="2"/>
                <c:pt idx="0">
                  <c:v>93.70118236154336</c:v>
                </c:pt>
                <c:pt idx="1">
                  <c:v>93.70118236154336</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2-F8F7-4CD4-BC38-14A7F577D767}"/>
            </c:ext>
          </c:extLst>
        </c:ser>
        <c:ser>
          <c:idx val="3"/>
          <c:order val="3"/>
          <c:tx>
            <c:strRef>
              <c:f>Graph_Data!$I$16</c:f>
              <c:strCache>
                <c:ptCount val="1"/>
                <c:pt idx="0">
                  <c:v>AU</c:v>
                </c:pt>
              </c:strCache>
            </c:strRef>
          </c:tx>
          <c:spPr>
            <a:ln w="19050" cap="rnd">
              <a:solidFill>
                <a:srgbClr val="C00000"/>
              </a:solidFill>
              <a:prstDash val="dash"/>
              <a:round/>
            </a:ln>
            <a:effectLst/>
          </c:spPr>
          <c:marker>
            <c:symbol val="none"/>
          </c:marker>
          <c:xVal>
            <c:numRef>
              <c:f>(Graph_Data!$I$17,Graph_Data!$I$17)</c:f>
              <c:numCache>
                <c:formatCode>General</c:formatCode>
                <c:ptCount val="2"/>
                <c:pt idx="0">
                  <c:v>105.47633266922477</c:v>
                </c:pt>
                <c:pt idx="1">
                  <c:v>105.47633266922477</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3-F8F7-4CD4-BC38-14A7F577D767}"/>
            </c:ext>
          </c:extLst>
        </c:ser>
        <c:ser>
          <c:idx val="4"/>
          <c:order val="4"/>
          <c:tx>
            <c:strRef>
              <c:f>Graph_Data!$H$22</c:f>
              <c:strCache>
                <c:ptCount val="1"/>
                <c:pt idx="0">
                  <c:v>TL</c:v>
                </c:pt>
              </c:strCache>
            </c:strRef>
          </c:tx>
          <c:spPr>
            <a:ln w="38100" cap="rnd" cmpd="sng">
              <a:solidFill>
                <a:srgbClr val="C00000"/>
              </a:solidFill>
              <a:prstDash val="solid"/>
              <a:round/>
            </a:ln>
            <a:effectLst/>
          </c:spPr>
          <c:marker>
            <c:symbol val="none"/>
          </c:marker>
          <c:xVal>
            <c:numRef>
              <c:f>(Graph_Data!$H$23,Graph_Data!$H$23)</c:f>
              <c:numCache>
                <c:formatCode>General</c:formatCode>
                <c:ptCount val="2"/>
                <c:pt idx="0">
                  <c:v>90</c:v>
                </c:pt>
                <c:pt idx="1">
                  <c:v>90</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4-F8F7-4CD4-BC38-14A7F577D767}"/>
            </c:ext>
          </c:extLst>
        </c:ser>
        <c:ser>
          <c:idx val="5"/>
          <c:order val="5"/>
          <c:tx>
            <c:strRef>
              <c:f>Graph_Data!$I$22</c:f>
              <c:strCache>
                <c:ptCount val="1"/>
                <c:pt idx="0">
                  <c:v>TU</c:v>
                </c:pt>
              </c:strCache>
            </c:strRef>
          </c:tx>
          <c:spPr>
            <a:ln w="38100" cap="rnd" cmpd="sng">
              <a:solidFill>
                <a:srgbClr val="C00000"/>
              </a:solidFill>
              <a:round/>
            </a:ln>
            <a:effectLst/>
          </c:spPr>
          <c:marker>
            <c:symbol val="none"/>
          </c:marker>
          <c:xVal>
            <c:numRef>
              <c:f>(Graph_Data!$I$23,Graph_Data!$I$23)</c:f>
              <c:numCache>
                <c:formatCode>General</c:formatCode>
                <c:ptCount val="2"/>
                <c:pt idx="0">
                  <c:v>110</c:v>
                </c:pt>
                <c:pt idx="1">
                  <c:v>110</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5-F8F7-4CD4-BC38-14A7F577D767}"/>
            </c:ext>
          </c:extLst>
        </c:ser>
        <c:ser>
          <c:idx val="6"/>
          <c:order val="6"/>
          <c:tx>
            <c:strRef>
              <c:f>Graph_Data!$J$16</c:f>
              <c:strCache>
                <c:ptCount val="1"/>
                <c:pt idx="0">
                  <c:v>Value Conform</c:v>
                </c:pt>
              </c:strCache>
            </c:strRef>
          </c:tx>
          <c:spPr>
            <a:ln w="69850" cap="rnd" cmpd="tri">
              <a:solidFill>
                <a:srgbClr val="00B050"/>
              </a:solidFill>
              <a:round/>
            </a:ln>
            <a:effectLst/>
          </c:spPr>
          <c:marker>
            <c:symbol val="none"/>
          </c:marker>
          <c:dPt>
            <c:idx val="1"/>
            <c:marker>
              <c:symbol val="circle"/>
              <c:size val="10"/>
              <c:spPr>
                <a:solidFill>
                  <a:srgbClr val="61FFA8"/>
                </a:solidFill>
                <a:ln w="25400">
                  <a:solidFill>
                    <a:srgbClr val="00B050"/>
                  </a:solidFill>
                </a:ln>
                <a:effectLst/>
              </c:spPr>
            </c:marker>
            <c:bubble3D val="0"/>
            <c:extLst>
              <c:ext xmlns:c16="http://schemas.microsoft.com/office/drawing/2014/chart" uri="{C3380CC4-5D6E-409C-BE32-E72D297353CC}">
                <c16:uniqueId val="{00000006-F8F7-4CD4-BC38-14A7F577D767}"/>
              </c:ext>
            </c:extLst>
          </c:dPt>
          <c:xVal>
            <c:numRef>
              <c:f>(Graph_Data!$J$17,Graph_Data!$J$17)</c:f>
              <c:numCache>
                <c:formatCode>General</c:formatCode>
                <c:ptCount val="2"/>
                <c:pt idx="0">
                  <c:v>97</c:v>
                </c:pt>
                <c:pt idx="1">
                  <c:v>97</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7-F8F7-4CD4-BC38-14A7F577D767}"/>
            </c:ext>
          </c:extLst>
        </c:ser>
        <c:ser>
          <c:idx val="7"/>
          <c:order val="7"/>
          <c:tx>
            <c:strRef>
              <c:f>Graph_Data!$K$16</c:f>
              <c:strCache>
                <c:ptCount val="1"/>
                <c:pt idx="0">
                  <c:v>Value Not Conform</c:v>
                </c:pt>
              </c:strCache>
            </c:strRef>
          </c:tx>
          <c:spPr>
            <a:ln w="69850" cap="rnd" cmpd="tri">
              <a:solidFill>
                <a:srgbClr val="C00000"/>
              </a:solidFill>
              <a:round/>
            </a:ln>
            <a:effectLst/>
          </c:spPr>
          <c:marker>
            <c:symbol val="none"/>
          </c:marker>
          <c:dPt>
            <c:idx val="1"/>
            <c:marker>
              <c:symbol val="circle"/>
              <c:size val="10"/>
              <c:spPr>
                <a:solidFill>
                  <a:srgbClr val="FFB3B3"/>
                </a:solidFill>
                <a:ln w="31750">
                  <a:solidFill>
                    <a:srgbClr val="C00000"/>
                  </a:solidFill>
                </a:ln>
                <a:effectLst/>
              </c:spPr>
            </c:marker>
            <c:bubble3D val="0"/>
            <c:extLst>
              <c:ext xmlns:c16="http://schemas.microsoft.com/office/drawing/2014/chart" uri="{C3380CC4-5D6E-409C-BE32-E72D297353CC}">
                <c16:uniqueId val="{00000008-F8F7-4CD4-BC38-14A7F577D767}"/>
              </c:ext>
            </c:extLst>
          </c:dPt>
          <c:xVal>
            <c:numRef>
              <c:f>(Graph_Data!$K$17,Graph_Data!$K$17)</c:f>
              <c:numCache>
                <c:formatCode>General</c:formatCode>
                <c:ptCount val="2"/>
                <c:pt idx="0">
                  <c:v>#N/A</c:v>
                </c:pt>
                <c:pt idx="1">
                  <c:v>#N/A</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9-F8F7-4CD4-BC38-14A7F577D767}"/>
            </c:ext>
          </c:extLst>
        </c:ser>
        <c:dLbls>
          <c:showLegendKey val="0"/>
          <c:showVal val="0"/>
          <c:showCatName val="0"/>
          <c:showSerName val="0"/>
          <c:showPercent val="0"/>
          <c:showBubbleSize val="0"/>
        </c:dLbls>
        <c:axId val="593408496"/>
        <c:axId val="593407512"/>
      </c:scatterChart>
      <c:valAx>
        <c:axId val="5934084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pt-PT"/>
          </a:p>
        </c:txPr>
        <c:crossAx val="593407512"/>
        <c:crosses val="autoZero"/>
        <c:crossBetween val="midCat"/>
      </c:valAx>
      <c:valAx>
        <c:axId val="593407512"/>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93408496"/>
        <c:crosses val="autoZero"/>
        <c:crossBetween val="midCat"/>
      </c:valAx>
      <c:spPr>
        <a:noFill/>
        <a:ln>
          <a:solidFill>
            <a:schemeClr val="bg1">
              <a:lumMod val="50000"/>
            </a:schemeClr>
          </a:solidFill>
        </a:ln>
        <a:effectLst/>
      </c:spPr>
    </c:plotArea>
    <c:legend>
      <c:legendPos val="r"/>
      <c:layout>
        <c:manualLayout>
          <c:xMode val="edge"/>
          <c:yMode val="edge"/>
          <c:x val="0.77952909130609349"/>
          <c:y val="8.3174321174126209E-2"/>
          <c:w val="0.21201214908774718"/>
          <c:h val="0.85396003468605863"/>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pt-P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50000"/>
        </a:schemeClr>
      </a:solid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pt-PT" b="1">
                <a:solidFill>
                  <a:schemeClr val="tx1"/>
                </a:solidFill>
                <a:latin typeface="Times New Roman" panose="02020603050405020304" pitchFamily="18" charset="0"/>
                <a:cs typeface="Times New Roman" panose="02020603050405020304" pitchFamily="18" charset="0"/>
              </a:rPr>
              <a:t>Conformity</a:t>
            </a:r>
            <a:r>
              <a:rPr lang="pt-PT" b="1" baseline="0">
                <a:solidFill>
                  <a:schemeClr val="tx1"/>
                </a:solidFill>
                <a:latin typeface="Times New Roman" panose="02020603050405020304" pitchFamily="18" charset="0"/>
                <a:cs typeface="Times New Roman" panose="02020603050405020304" pitchFamily="18" charset="0"/>
              </a:rPr>
              <a:t> assessment</a:t>
            </a:r>
            <a:endParaRPr lang="pt-PT" b="1">
              <a:solidFill>
                <a:schemeClr val="tx1"/>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pt-PT"/>
        </a:p>
      </c:txPr>
    </c:title>
    <c:autoTitleDeleted val="0"/>
    <c:plotArea>
      <c:layout/>
      <c:scatterChart>
        <c:scatterStyle val="lineMarker"/>
        <c:varyColors val="0"/>
        <c:ser>
          <c:idx val="0"/>
          <c:order val="0"/>
          <c:tx>
            <c:strRef>
              <c:f>Graph_Data!$F$16</c:f>
              <c:strCache>
                <c:ptCount val="1"/>
                <c:pt idx="0">
                  <c:v>p(AL)</c:v>
                </c:pt>
              </c:strCache>
            </c:strRef>
          </c:tx>
          <c:spPr>
            <a:ln w="31750" cap="rnd">
              <a:solidFill>
                <a:srgbClr val="0070C0"/>
              </a:solidFill>
              <a:round/>
            </a:ln>
            <a:effectLst/>
          </c:spPr>
          <c:marker>
            <c:symbol val="none"/>
          </c:marker>
          <c:xVal>
            <c:numRef>
              <c:f>Graph_Data!$E$17:$E$66</c:f>
              <c:numCache>
                <c:formatCode>General</c:formatCode>
                <c:ptCount val="50"/>
                <c:pt idx="0">
                  <c:v>78.75</c:v>
                </c:pt>
                <c:pt idx="1">
                  <c:v>79.66836734693878</c:v>
                </c:pt>
                <c:pt idx="2">
                  <c:v>80.58673469387756</c:v>
                </c:pt>
                <c:pt idx="3">
                  <c:v>81.50510204081634</c:v>
                </c:pt>
                <c:pt idx="4">
                  <c:v>82.423469387755119</c:v>
                </c:pt>
                <c:pt idx="5">
                  <c:v>83.341836734693899</c:v>
                </c:pt>
                <c:pt idx="6">
                  <c:v>84.260204081632679</c:v>
                </c:pt>
                <c:pt idx="7">
                  <c:v>85.178571428571459</c:v>
                </c:pt>
                <c:pt idx="8">
                  <c:v>86.096938775510239</c:v>
                </c:pt>
                <c:pt idx="9">
                  <c:v>87.015306122449019</c:v>
                </c:pt>
                <c:pt idx="10">
                  <c:v>87.933673469387799</c:v>
                </c:pt>
                <c:pt idx="11">
                  <c:v>88.852040816326578</c:v>
                </c:pt>
                <c:pt idx="12">
                  <c:v>89.770408163265358</c:v>
                </c:pt>
                <c:pt idx="13">
                  <c:v>90.688775510204138</c:v>
                </c:pt>
                <c:pt idx="14">
                  <c:v>91.607142857142918</c:v>
                </c:pt>
                <c:pt idx="15">
                  <c:v>92.525510204081698</c:v>
                </c:pt>
                <c:pt idx="16">
                  <c:v>93.443877551020478</c:v>
                </c:pt>
                <c:pt idx="17">
                  <c:v>94.362244897959258</c:v>
                </c:pt>
                <c:pt idx="18">
                  <c:v>95.280612244898037</c:v>
                </c:pt>
                <c:pt idx="19">
                  <c:v>96.198979591836817</c:v>
                </c:pt>
                <c:pt idx="20">
                  <c:v>97.117346938775597</c:v>
                </c:pt>
                <c:pt idx="21">
                  <c:v>98.035714285714377</c:v>
                </c:pt>
                <c:pt idx="22">
                  <c:v>98.954081632653157</c:v>
                </c:pt>
                <c:pt idx="23">
                  <c:v>99.872448979591937</c:v>
                </c:pt>
                <c:pt idx="24">
                  <c:v>100.79081632653072</c:v>
                </c:pt>
                <c:pt idx="25">
                  <c:v>101.7091836734695</c:v>
                </c:pt>
                <c:pt idx="26">
                  <c:v>102.62755102040828</c:v>
                </c:pt>
                <c:pt idx="27">
                  <c:v>103.54591836734706</c:v>
                </c:pt>
                <c:pt idx="28">
                  <c:v>104.46428571428584</c:v>
                </c:pt>
                <c:pt idx="29">
                  <c:v>105.38265306122462</c:v>
                </c:pt>
                <c:pt idx="30">
                  <c:v>106.3010204081634</c:v>
                </c:pt>
                <c:pt idx="31">
                  <c:v>107.21938775510218</c:v>
                </c:pt>
                <c:pt idx="32">
                  <c:v>108.13775510204096</c:v>
                </c:pt>
                <c:pt idx="33">
                  <c:v>109.05612244897974</c:v>
                </c:pt>
                <c:pt idx="34">
                  <c:v>109.97448979591852</c:v>
                </c:pt>
                <c:pt idx="35">
                  <c:v>110.8928571428573</c:v>
                </c:pt>
                <c:pt idx="36">
                  <c:v>111.81122448979607</c:v>
                </c:pt>
                <c:pt idx="37">
                  <c:v>112.72959183673485</c:v>
                </c:pt>
                <c:pt idx="38">
                  <c:v>113.64795918367363</c:v>
                </c:pt>
                <c:pt idx="39">
                  <c:v>114.56632653061241</c:v>
                </c:pt>
                <c:pt idx="40">
                  <c:v>115.48469387755119</c:v>
                </c:pt>
                <c:pt idx="41">
                  <c:v>116.40306122448997</c:v>
                </c:pt>
                <c:pt idx="42">
                  <c:v>117.32142857142875</c:v>
                </c:pt>
                <c:pt idx="43">
                  <c:v>118.23979591836753</c:v>
                </c:pt>
                <c:pt idx="44">
                  <c:v>119.15816326530631</c:v>
                </c:pt>
                <c:pt idx="45">
                  <c:v>120.07653061224509</c:v>
                </c:pt>
                <c:pt idx="46">
                  <c:v>120.99489795918387</c:v>
                </c:pt>
                <c:pt idx="47">
                  <c:v>121.91326530612265</c:v>
                </c:pt>
                <c:pt idx="48">
                  <c:v>122.83163265306143</c:v>
                </c:pt>
                <c:pt idx="49">
                  <c:v>123.75000000000021</c:v>
                </c:pt>
              </c:numCache>
            </c:numRef>
          </c:xVal>
          <c:yVal>
            <c:numRef>
              <c:f>Graph_Data!$F$17:$F$66</c:f>
              <c:numCache>
                <c:formatCode>General</c:formatCode>
                <c:ptCount val="50"/>
                <c:pt idx="0">
                  <c:v>4.5756763870807299E-11</c:v>
                </c:pt>
                <c:pt idx="1">
                  <c:v>6.3414245862052758E-10</c:v>
                </c:pt>
                <c:pt idx="2">
                  <c:v>7.4398828263928012E-9</c:v>
                </c:pt>
                <c:pt idx="3">
                  <c:v>7.3891263445616421E-8</c:v>
                </c:pt>
                <c:pt idx="4">
                  <c:v>6.2125203222763645E-7</c:v>
                </c:pt>
                <c:pt idx="5">
                  <c:v>4.4217103020260859E-6</c:v>
                </c:pt>
                <c:pt idx="6">
                  <c:v>2.6641610926287221E-5</c:v>
                </c:pt>
                <c:pt idx="7">
                  <c:v>1.3588715647946487E-4</c:v>
                </c:pt>
                <c:pt idx="8">
                  <c:v>5.8673780697618395E-4</c:v>
                </c:pt>
                <c:pt idx="9">
                  <c:v>2.1446551455089591E-3</c:v>
                </c:pt>
                <c:pt idx="10">
                  <c:v>6.6361867255036767E-3</c:v>
                </c:pt>
                <c:pt idx="11">
                  <c:v>1.7383109234639031E-2</c:v>
                </c:pt>
                <c:pt idx="12">
                  <c:v>3.8546420446948046E-2</c:v>
                </c:pt>
                <c:pt idx="13">
                  <c:v>7.2358304551625285E-2</c:v>
                </c:pt>
                <c:pt idx="14">
                  <c:v>0.11498480244685259</c:v>
                </c:pt>
                <c:pt idx="15">
                  <c:v>0.15468216346115868</c:v>
                </c:pt>
                <c:pt idx="16">
                  <c:v>0.17615207571715938</c:v>
                </c:pt>
                <c:pt idx="17">
                  <c:v>0.16981772782310281</c:v>
                </c:pt>
                <c:pt idx="18">
                  <c:v>0.1385881250823732</c:v>
                </c:pt>
                <c:pt idx="19">
                  <c:v>9.5745141688156427E-2</c:v>
                </c:pt>
                <c:pt idx="20">
                  <c:v>5.5995768077452185E-2</c:v>
                </c:pt>
                <c:pt idx="21">
                  <c:v>2.7723074955459344E-2</c:v>
                </c:pt>
                <c:pt idx="22">
                  <c:v>1.1619175871361522E-2</c:v>
                </c:pt>
                <c:pt idx="23">
                  <c:v>4.1224650716073872E-3</c:v>
                </c:pt>
                <c:pt idx="24">
                  <c:v>1.2381873911233967E-3</c:v>
                </c:pt>
                <c:pt idx="25">
                  <c:v>3.1482086127274702E-4</c:v>
                </c:pt>
                <c:pt idx="26">
                  <c:v>6.7762334784163017E-5</c:v>
                </c:pt>
                <c:pt idx="27">
                  <c:v>1.2346985929737095E-5</c:v>
                </c:pt>
                <c:pt idx="28">
                  <c:v>1.9045013208209664E-6</c:v>
                </c:pt>
                <c:pt idx="29">
                  <c:v>2.4868485436685882E-7</c:v>
                </c:pt>
                <c:pt idx="30">
                  <c:v>2.7489391563021683E-8</c:v>
                </c:pt>
                <c:pt idx="31">
                  <c:v>2.572341662835943E-9</c:v>
                </c:pt>
                <c:pt idx="32">
                  <c:v>2.0376984227162754E-10</c:v>
                </c:pt>
                <c:pt idx="33">
                  <c:v>1.3664662193101195E-11</c:v>
                </c:pt>
                <c:pt idx="34">
                  <c:v>7.7572113387913895E-13</c:v>
                </c:pt>
                <c:pt idx="35">
                  <c:v>3.7278641752213026E-14</c:v>
                </c:pt>
                <c:pt idx="36">
                  <c:v>1.5165693353676033E-15</c:v>
                </c:pt>
                <c:pt idx="37">
                  <c:v>5.2229058062659857E-17</c:v>
                </c:pt>
                <c:pt idx="38">
                  <c:v>1.5226842294815252E-18</c:v>
                </c:pt>
                <c:pt idx="39">
                  <c:v>3.7579867031370718E-20</c:v>
                </c:pt>
                <c:pt idx="40">
                  <c:v>7.8514227420222423E-22</c:v>
                </c:pt>
                <c:pt idx="41">
                  <c:v>1.3886385489160124E-23</c:v>
                </c:pt>
                <c:pt idx="42">
                  <c:v>2.0791116213250451E-25</c:v>
                </c:pt>
                <c:pt idx="43">
                  <c:v>2.6352033128680221E-27</c:v>
                </c:pt>
                <c:pt idx="44">
                  <c:v>2.8274711531487497E-29</c:v>
                </c:pt>
                <c:pt idx="45">
                  <c:v>2.5682066779935479E-31</c:v>
                </c:pt>
                <c:pt idx="46">
                  <c:v>1.9747380398250754E-33</c:v>
                </c:pt>
                <c:pt idx="47">
                  <c:v>1.2853954152574771E-35</c:v>
                </c:pt>
                <c:pt idx="48">
                  <c:v>7.0829101733722573E-38</c:v>
                </c:pt>
                <c:pt idx="49">
                  <c:v>3.3039575188020274E-40</c:v>
                </c:pt>
              </c:numCache>
            </c:numRef>
          </c:yVal>
          <c:smooth val="1"/>
          <c:extLst>
            <c:ext xmlns:c16="http://schemas.microsoft.com/office/drawing/2014/chart" uri="{C3380CC4-5D6E-409C-BE32-E72D297353CC}">
              <c16:uniqueId val="{00000000-D248-482A-8FF8-138BA8F6E219}"/>
            </c:ext>
          </c:extLst>
        </c:ser>
        <c:ser>
          <c:idx val="1"/>
          <c:order val="1"/>
          <c:tx>
            <c:strRef>
              <c:f>Graph_Data!$G$16</c:f>
              <c:strCache>
                <c:ptCount val="1"/>
                <c:pt idx="0">
                  <c:v>p(AU)</c:v>
                </c:pt>
              </c:strCache>
            </c:strRef>
          </c:tx>
          <c:spPr>
            <a:ln w="31750" cap="rnd">
              <a:solidFill>
                <a:srgbClr val="7030A0"/>
              </a:solidFill>
              <a:round/>
            </a:ln>
            <a:effectLst/>
          </c:spPr>
          <c:marker>
            <c:symbol val="none"/>
          </c:marker>
          <c:xVal>
            <c:numRef>
              <c:f>Graph_Data!$E$17:$E$66</c:f>
              <c:numCache>
                <c:formatCode>General</c:formatCode>
                <c:ptCount val="50"/>
                <c:pt idx="0">
                  <c:v>78.75</c:v>
                </c:pt>
                <c:pt idx="1">
                  <c:v>79.66836734693878</c:v>
                </c:pt>
                <c:pt idx="2">
                  <c:v>80.58673469387756</c:v>
                </c:pt>
                <c:pt idx="3">
                  <c:v>81.50510204081634</c:v>
                </c:pt>
                <c:pt idx="4">
                  <c:v>82.423469387755119</c:v>
                </c:pt>
                <c:pt idx="5">
                  <c:v>83.341836734693899</c:v>
                </c:pt>
                <c:pt idx="6">
                  <c:v>84.260204081632679</c:v>
                </c:pt>
                <c:pt idx="7">
                  <c:v>85.178571428571459</c:v>
                </c:pt>
                <c:pt idx="8">
                  <c:v>86.096938775510239</c:v>
                </c:pt>
                <c:pt idx="9">
                  <c:v>87.015306122449019</c:v>
                </c:pt>
                <c:pt idx="10">
                  <c:v>87.933673469387799</c:v>
                </c:pt>
                <c:pt idx="11">
                  <c:v>88.852040816326578</c:v>
                </c:pt>
                <c:pt idx="12">
                  <c:v>89.770408163265358</c:v>
                </c:pt>
                <c:pt idx="13">
                  <c:v>90.688775510204138</c:v>
                </c:pt>
                <c:pt idx="14">
                  <c:v>91.607142857142918</c:v>
                </c:pt>
                <c:pt idx="15">
                  <c:v>92.525510204081698</c:v>
                </c:pt>
                <c:pt idx="16">
                  <c:v>93.443877551020478</c:v>
                </c:pt>
                <c:pt idx="17">
                  <c:v>94.362244897959258</c:v>
                </c:pt>
                <c:pt idx="18">
                  <c:v>95.280612244898037</c:v>
                </c:pt>
                <c:pt idx="19">
                  <c:v>96.198979591836817</c:v>
                </c:pt>
                <c:pt idx="20">
                  <c:v>97.117346938775597</c:v>
                </c:pt>
                <c:pt idx="21">
                  <c:v>98.035714285714377</c:v>
                </c:pt>
                <c:pt idx="22">
                  <c:v>98.954081632653157</c:v>
                </c:pt>
                <c:pt idx="23">
                  <c:v>99.872448979591937</c:v>
                </c:pt>
                <c:pt idx="24">
                  <c:v>100.79081632653072</c:v>
                </c:pt>
                <c:pt idx="25">
                  <c:v>101.7091836734695</c:v>
                </c:pt>
                <c:pt idx="26">
                  <c:v>102.62755102040828</c:v>
                </c:pt>
                <c:pt idx="27">
                  <c:v>103.54591836734706</c:v>
                </c:pt>
                <c:pt idx="28">
                  <c:v>104.46428571428584</c:v>
                </c:pt>
                <c:pt idx="29">
                  <c:v>105.38265306122462</c:v>
                </c:pt>
                <c:pt idx="30">
                  <c:v>106.3010204081634</c:v>
                </c:pt>
                <c:pt idx="31">
                  <c:v>107.21938775510218</c:v>
                </c:pt>
                <c:pt idx="32">
                  <c:v>108.13775510204096</c:v>
                </c:pt>
                <c:pt idx="33">
                  <c:v>109.05612244897974</c:v>
                </c:pt>
                <c:pt idx="34">
                  <c:v>109.97448979591852</c:v>
                </c:pt>
                <c:pt idx="35">
                  <c:v>110.8928571428573</c:v>
                </c:pt>
                <c:pt idx="36">
                  <c:v>111.81122448979607</c:v>
                </c:pt>
                <c:pt idx="37">
                  <c:v>112.72959183673485</c:v>
                </c:pt>
                <c:pt idx="38">
                  <c:v>113.64795918367363</c:v>
                </c:pt>
                <c:pt idx="39">
                  <c:v>114.56632653061241</c:v>
                </c:pt>
                <c:pt idx="40">
                  <c:v>115.48469387755119</c:v>
                </c:pt>
                <c:pt idx="41">
                  <c:v>116.40306122448997</c:v>
                </c:pt>
                <c:pt idx="42">
                  <c:v>117.32142857142875</c:v>
                </c:pt>
                <c:pt idx="43">
                  <c:v>118.23979591836753</c:v>
                </c:pt>
                <c:pt idx="44">
                  <c:v>119.15816326530631</c:v>
                </c:pt>
                <c:pt idx="45">
                  <c:v>120.07653061224509</c:v>
                </c:pt>
                <c:pt idx="46">
                  <c:v>120.99489795918387</c:v>
                </c:pt>
                <c:pt idx="47">
                  <c:v>121.91326530612265</c:v>
                </c:pt>
                <c:pt idx="48">
                  <c:v>122.83163265306143</c:v>
                </c:pt>
                <c:pt idx="49">
                  <c:v>123.75000000000021</c:v>
                </c:pt>
              </c:numCache>
            </c:numRef>
          </c:xVal>
          <c:yVal>
            <c:numRef>
              <c:f>Graph_Data!$G$17:$G$66</c:f>
              <c:numCache>
                <c:formatCode>General</c:formatCode>
                <c:ptCount val="50"/>
                <c:pt idx="0">
                  <c:v>4.482110633789943E-22</c:v>
                </c:pt>
                <c:pt idx="1">
                  <c:v>1.0884207205001176E-20</c:v>
                </c:pt>
                <c:pt idx="2">
                  <c:v>2.3641600134854668E-19</c:v>
                </c:pt>
                <c:pt idx="3">
                  <c:v>4.5932784330933822E-18</c:v>
                </c:pt>
                <c:pt idx="4">
                  <c:v>7.9824188920379922E-17</c:v>
                </c:pt>
                <c:pt idx="5">
                  <c:v>1.2408294562106595E-15</c:v>
                </c:pt>
                <c:pt idx="6">
                  <c:v>1.7252638115992508E-14</c:v>
                </c:pt>
                <c:pt idx="7">
                  <c:v>2.1456790895015861E-13</c:v>
                </c:pt>
                <c:pt idx="8">
                  <c:v>2.3869309883773829E-12</c:v>
                </c:pt>
                <c:pt idx="9">
                  <c:v>2.3750939561176767E-11</c:v>
                </c:pt>
                <c:pt idx="10">
                  <c:v>2.1139152127894564E-10</c:v>
                </c:pt>
                <c:pt idx="11">
                  <c:v>1.6829072124629877E-9</c:v>
                </c:pt>
                <c:pt idx="12">
                  <c:v>1.1983912161040979E-8</c:v>
                </c:pt>
                <c:pt idx="13">
                  <c:v>7.6331342439613349E-8</c:v>
                </c:pt>
                <c:pt idx="14">
                  <c:v>4.3488359134988998E-7</c:v>
                </c:pt>
                <c:pt idx="15">
                  <c:v>2.2162001533692569E-6</c:v>
                </c:pt>
                <c:pt idx="16">
                  <c:v>1.0102079397061194E-5</c:v>
                </c:pt>
                <c:pt idx="17">
                  <c:v>4.1188731048055153E-5</c:v>
                </c:pt>
                <c:pt idx="18">
                  <c:v>1.5021450984157637E-4</c:v>
                </c:pt>
                <c:pt idx="19">
                  <c:v>4.9001705464146836E-4</c:v>
                </c:pt>
                <c:pt idx="20">
                  <c:v>1.4298034610032262E-3</c:v>
                </c:pt>
                <c:pt idx="21">
                  <c:v>3.7317052222737095E-3</c:v>
                </c:pt>
                <c:pt idx="22">
                  <c:v>8.7117249349801737E-3</c:v>
                </c:pt>
                <c:pt idx="23">
                  <c:v>1.8191429034626266E-2</c:v>
                </c:pt>
                <c:pt idx="24">
                  <c:v>3.3977804760509059E-2</c:v>
                </c:pt>
                <c:pt idx="25">
                  <c:v>5.6766177958040585E-2</c:v>
                </c:pt>
                <c:pt idx="26">
                  <c:v>8.4830070915617908E-2</c:v>
                </c:pt>
                <c:pt idx="27">
                  <c:v>0.11339028415831175</c:v>
                </c:pt>
                <c:pt idx="28">
                  <c:v>0.13557127957499157</c:v>
                </c:pt>
                <c:pt idx="29">
                  <c:v>0.14498577169407983</c:v>
                </c:pt>
                <c:pt idx="30">
                  <c:v>0.1386912018687623</c:v>
                </c:pt>
                <c:pt idx="31">
                  <c:v>0.11866927163699208</c:v>
                </c:pt>
                <c:pt idx="32">
                  <c:v>9.0822505760433256E-2</c:v>
                </c:pt>
                <c:pt idx="33">
                  <c:v>6.2174817707096534E-2</c:v>
                </c:pt>
                <c:pt idx="34">
                  <c:v>3.8071623709694746E-2</c:v>
                </c:pt>
                <c:pt idx="35">
                  <c:v>2.0852307275041865E-2</c:v>
                </c:pt>
                <c:pt idx="36">
                  <c:v>1.0215806787116317E-2</c:v>
                </c:pt>
                <c:pt idx="37">
                  <c:v>4.476690425306646E-3</c:v>
                </c:pt>
                <c:pt idx="38">
                  <c:v>1.7547178463250927E-3</c:v>
                </c:pt>
                <c:pt idx="39">
                  <c:v>6.1520996469948265E-4</c:v>
                </c:pt>
                <c:pt idx="40">
                  <c:v>1.9293244462282872E-4</c:v>
                </c:pt>
                <c:pt idx="41">
                  <c:v>5.4119404736776064E-5</c:v>
                </c:pt>
                <c:pt idx="42">
                  <c:v>1.3578962622543618E-5</c:v>
                </c:pt>
                <c:pt idx="43">
                  <c:v>3.0475161270576759E-6</c:v>
                </c:pt>
                <c:pt idx="44">
                  <c:v>6.1177435814342794E-7</c:v>
                </c:pt>
                <c:pt idx="45">
                  <c:v>1.098505828222064E-7</c:v>
                </c:pt>
                <c:pt idx="46">
                  <c:v>1.7643278873616597E-8</c:v>
                </c:pt>
                <c:pt idx="47">
                  <c:v>2.5346737660344998E-9</c:v>
                </c:pt>
                <c:pt idx="48">
                  <c:v>3.257096897962873E-10</c:v>
                </c:pt>
                <c:pt idx="49">
                  <c:v>3.7437352257913169E-11</c:v>
                </c:pt>
              </c:numCache>
            </c:numRef>
          </c:yVal>
          <c:smooth val="1"/>
          <c:extLst>
            <c:ext xmlns:c16="http://schemas.microsoft.com/office/drawing/2014/chart" uri="{C3380CC4-5D6E-409C-BE32-E72D297353CC}">
              <c16:uniqueId val="{00000001-D248-482A-8FF8-138BA8F6E219}"/>
            </c:ext>
          </c:extLst>
        </c:ser>
        <c:ser>
          <c:idx val="2"/>
          <c:order val="2"/>
          <c:tx>
            <c:strRef>
              <c:f>Graph_Data!$H$16</c:f>
              <c:strCache>
                <c:ptCount val="1"/>
                <c:pt idx="0">
                  <c:v>AL</c:v>
                </c:pt>
              </c:strCache>
            </c:strRef>
          </c:tx>
          <c:spPr>
            <a:ln w="19050" cap="rnd">
              <a:solidFill>
                <a:srgbClr val="C00000"/>
              </a:solidFill>
              <a:prstDash val="dash"/>
              <a:round/>
            </a:ln>
            <a:effectLst/>
          </c:spPr>
          <c:marker>
            <c:symbol val="none"/>
          </c:marker>
          <c:xVal>
            <c:numRef>
              <c:f>(Graph_Data!$H$17,Graph_Data!$H$17)</c:f>
              <c:numCache>
                <c:formatCode>General</c:formatCode>
                <c:ptCount val="2"/>
                <c:pt idx="0">
                  <c:v>93.70118236154336</c:v>
                </c:pt>
                <c:pt idx="1">
                  <c:v>93.70118236154336</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2-D248-482A-8FF8-138BA8F6E219}"/>
            </c:ext>
          </c:extLst>
        </c:ser>
        <c:ser>
          <c:idx val="3"/>
          <c:order val="3"/>
          <c:tx>
            <c:strRef>
              <c:f>Graph_Data!$I$16</c:f>
              <c:strCache>
                <c:ptCount val="1"/>
                <c:pt idx="0">
                  <c:v>AU</c:v>
                </c:pt>
              </c:strCache>
            </c:strRef>
          </c:tx>
          <c:spPr>
            <a:ln w="19050" cap="rnd">
              <a:solidFill>
                <a:srgbClr val="C00000"/>
              </a:solidFill>
              <a:prstDash val="dash"/>
              <a:round/>
            </a:ln>
            <a:effectLst/>
          </c:spPr>
          <c:marker>
            <c:symbol val="none"/>
          </c:marker>
          <c:xVal>
            <c:numRef>
              <c:f>(Graph_Data!$I$17,Graph_Data!$I$17)</c:f>
              <c:numCache>
                <c:formatCode>General</c:formatCode>
                <c:ptCount val="2"/>
                <c:pt idx="0">
                  <c:v>105.47633266922477</c:v>
                </c:pt>
                <c:pt idx="1">
                  <c:v>105.47633266922477</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3-D248-482A-8FF8-138BA8F6E219}"/>
            </c:ext>
          </c:extLst>
        </c:ser>
        <c:ser>
          <c:idx val="4"/>
          <c:order val="4"/>
          <c:tx>
            <c:strRef>
              <c:f>Graph_Data!$H$22</c:f>
              <c:strCache>
                <c:ptCount val="1"/>
                <c:pt idx="0">
                  <c:v>TL</c:v>
                </c:pt>
              </c:strCache>
            </c:strRef>
          </c:tx>
          <c:spPr>
            <a:ln w="38100" cap="rnd" cmpd="sng">
              <a:solidFill>
                <a:srgbClr val="C00000"/>
              </a:solidFill>
              <a:prstDash val="solid"/>
              <a:round/>
            </a:ln>
            <a:effectLst/>
          </c:spPr>
          <c:marker>
            <c:symbol val="none"/>
          </c:marker>
          <c:xVal>
            <c:numRef>
              <c:f>(Graph_Data!$H$23,Graph_Data!$H$23)</c:f>
              <c:numCache>
                <c:formatCode>General</c:formatCode>
                <c:ptCount val="2"/>
                <c:pt idx="0">
                  <c:v>90</c:v>
                </c:pt>
                <c:pt idx="1">
                  <c:v>90</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4-D248-482A-8FF8-138BA8F6E219}"/>
            </c:ext>
          </c:extLst>
        </c:ser>
        <c:ser>
          <c:idx val="5"/>
          <c:order val="5"/>
          <c:tx>
            <c:strRef>
              <c:f>Graph_Data!$I$22</c:f>
              <c:strCache>
                <c:ptCount val="1"/>
                <c:pt idx="0">
                  <c:v>TU</c:v>
                </c:pt>
              </c:strCache>
            </c:strRef>
          </c:tx>
          <c:spPr>
            <a:ln w="38100" cap="rnd" cmpd="sng">
              <a:solidFill>
                <a:srgbClr val="C00000"/>
              </a:solidFill>
              <a:round/>
            </a:ln>
            <a:effectLst/>
          </c:spPr>
          <c:marker>
            <c:symbol val="none"/>
          </c:marker>
          <c:xVal>
            <c:numRef>
              <c:f>(Graph_Data!$I$23,Graph_Data!$I$23)</c:f>
              <c:numCache>
                <c:formatCode>General</c:formatCode>
                <c:ptCount val="2"/>
                <c:pt idx="0">
                  <c:v>110</c:v>
                </c:pt>
                <c:pt idx="1">
                  <c:v>110</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5-D248-482A-8FF8-138BA8F6E219}"/>
            </c:ext>
          </c:extLst>
        </c:ser>
        <c:ser>
          <c:idx val="6"/>
          <c:order val="6"/>
          <c:tx>
            <c:strRef>
              <c:f>Graph_Data!$J$16</c:f>
              <c:strCache>
                <c:ptCount val="1"/>
                <c:pt idx="0">
                  <c:v>Value Conform</c:v>
                </c:pt>
              </c:strCache>
            </c:strRef>
          </c:tx>
          <c:spPr>
            <a:ln w="69850" cap="rnd" cmpd="tri">
              <a:solidFill>
                <a:srgbClr val="00B050"/>
              </a:solidFill>
              <a:round/>
            </a:ln>
            <a:effectLst/>
          </c:spPr>
          <c:marker>
            <c:symbol val="none"/>
          </c:marker>
          <c:dPt>
            <c:idx val="1"/>
            <c:marker>
              <c:symbol val="circle"/>
              <c:size val="10"/>
              <c:spPr>
                <a:solidFill>
                  <a:srgbClr val="61FFA8"/>
                </a:solidFill>
                <a:ln w="25400">
                  <a:solidFill>
                    <a:srgbClr val="00B050"/>
                  </a:solidFill>
                </a:ln>
                <a:effectLst/>
              </c:spPr>
            </c:marker>
            <c:bubble3D val="0"/>
            <c:extLst>
              <c:ext xmlns:c16="http://schemas.microsoft.com/office/drawing/2014/chart" uri="{C3380CC4-5D6E-409C-BE32-E72D297353CC}">
                <c16:uniqueId val="{00000006-D248-482A-8FF8-138BA8F6E219}"/>
              </c:ext>
            </c:extLst>
          </c:dPt>
          <c:xVal>
            <c:numRef>
              <c:f>(Graph_Data!$J$17,Graph_Data!$J$17)</c:f>
              <c:numCache>
                <c:formatCode>General</c:formatCode>
                <c:ptCount val="2"/>
                <c:pt idx="0">
                  <c:v>97</c:v>
                </c:pt>
                <c:pt idx="1">
                  <c:v>97</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7-D248-482A-8FF8-138BA8F6E219}"/>
            </c:ext>
          </c:extLst>
        </c:ser>
        <c:ser>
          <c:idx val="7"/>
          <c:order val="7"/>
          <c:tx>
            <c:strRef>
              <c:f>Graph_Data!$K$16</c:f>
              <c:strCache>
                <c:ptCount val="1"/>
                <c:pt idx="0">
                  <c:v>Value Not Conform</c:v>
                </c:pt>
              </c:strCache>
            </c:strRef>
          </c:tx>
          <c:spPr>
            <a:ln w="69850" cap="rnd" cmpd="tri">
              <a:solidFill>
                <a:srgbClr val="C00000"/>
              </a:solidFill>
              <a:round/>
            </a:ln>
            <a:effectLst/>
          </c:spPr>
          <c:marker>
            <c:symbol val="none"/>
          </c:marker>
          <c:dPt>
            <c:idx val="1"/>
            <c:marker>
              <c:symbol val="circle"/>
              <c:size val="10"/>
              <c:spPr>
                <a:solidFill>
                  <a:srgbClr val="FFB3B3"/>
                </a:solidFill>
                <a:ln w="31750">
                  <a:solidFill>
                    <a:srgbClr val="C00000"/>
                  </a:solidFill>
                </a:ln>
                <a:effectLst/>
              </c:spPr>
            </c:marker>
            <c:bubble3D val="0"/>
            <c:extLst>
              <c:ext xmlns:c16="http://schemas.microsoft.com/office/drawing/2014/chart" uri="{C3380CC4-5D6E-409C-BE32-E72D297353CC}">
                <c16:uniqueId val="{00000008-D248-482A-8FF8-138BA8F6E219}"/>
              </c:ext>
            </c:extLst>
          </c:dPt>
          <c:xVal>
            <c:numRef>
              <c:f>(Graph_Data!$K$17,Graph_Data!$K$17)</c:f>
              <c:numCache>
                <c:formatCode>General</c:formatCode>
                <c:ptCount val="2"/>
                <c:pt idx="0">
                  <c:v>#N/A</c:v>
                </c:pt>
                <c:pt idx="1">
                  <c:v>#N/A</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9-D248-482A-8FF8-138BA8F6E219}"/>
            </c:ext>
          </c:extLst>
        </c:ser>
        <c:dLbls>
          <c:showLegendKey val="0"/>
          <c:showVal val="0"/>
          <c:showCatName val="0"/>
          <c:showSerName val="0"/>
          <c:showPercent val="0"/>
          <c:showBubbleSize val="0"/>
        </c:dLbls>
        <c:axId val="593408496"/>
        <c:axId val="593407512"/>
      </c:scatterChart>
      <c:valAx>
        <c:axId val="5934084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pt-PT"/>
          </a:p>
        </c:txPr>
        <c:crossAx val="593407512"/>
        <c:crosses val="autoZero"/>
        <c:crossBetween val="midCat"/>
      </c:valAx>
      <c:valAx>
        <c:axId val="593407512"/>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9340849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pt-P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PT"/>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pt-PT" b="1">
                <a:solidFill>
                  <a:schemeClr val="tx1"/>
                </a:solidFill>
                <a:latin typeface="Times New Roman" panose="02020603050405020304" pitchFamily="18" charset="0"/>
                <a:cs typeface="Times New Roman" panose="02020603050405020304" pitchFamily="18" charset="0"/>
              </a:rPr>
              <a:t>Conformity</a:t>
            </a:r>
            <a:r>
              <a:rPr lang="pt-PT" b="1" baseline="0">
                <a:solidFill>
                  <a:schemeClr val="tx1"/>
                </a:solidFill>
                <a:latin typeface="Times New Roman" panose="02020603050405020304" pitchFamily="18" charset="0"/>
                <a:cs typeface="Times New Roman" panose="02020603050405020304" pitchFamily="18" charset="0"/>
              </a:rPr>
              <a:t> assessment</a:t>
            </a:r>
            <a:endParaRPr lang="pt-PT" b="1">
              <a:solidFill>
                <a:schemeClr val="tx1"/>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pt-PT"/>
        </a:p>
      </c:txPr>
    </c:title>
    <c:autoTitleDeleted val="0"/>
    <c:plotArea>
      <c:layout/>
      <c:scatterChart>
        <c:scatterStyle val="lineMarker"/>
        <c:varyColors val="0"/>
        <c:ser>
          <c:idx val="0"/>
          <c:order val="0"/>
          <c:tx>
            <c:strRef>
              <c:f>Graph_Data!$F$16</c:f>
              <c:strCache>
                <c:ptCount val="1"/>
                <c:pt idx="0">
                  <c:v>p(AL)</c:v>
                </c:pt>
              </c:strCache>
            </c:strRef>
          </c:tx>
          <c:spPr>
            <a:ln w="19050" cap="rnd">
              <a:solidFill>
                <a:srgbClr val="0070C0"/>
              </a:solidFill>
              <a:round/>
            </a:ln>
            <a:effectLst/>
          </c:spPr>
          <c:marker>
            <c:symbol val="none"/>
          </c:marker>
          <c:xVal>
            <c:numRef>
              <c:f>Graph_Data!$E$17:$E$66</c:f>
              <c:numCache>
                <c:formatCode>General</c:formatCode>
                <c:ptCount val="50"/>
                <c:pt idx="0">
                  <c:v>78.75</c:v>
                </c:pt>
                <c:pt idx="1">
                  <c:v>79.66836734693878</c:v>
                </c:pt>
                <c:pt idx="2">
                  <c:v>80.58673469387756</c:v>
                </c:pt>
                <c:pt idx="3">
                  <c:v>81.50510204081634</c:v>
                </c:pt>
                <c:pt idx="4">
                  <c:v>82.423469387755119</c:v>
                </c:pt>
                <c:pt idx="5">
                  <c:v>83.341836734693899</c:v>
                </c:pt>
                <c:pt idx="6">
                  <c:v>84.260204081632679</c:v>
                </c:pt>
                <c:pt idx="7">
                  <c:v>85.178571428571459</c:v>
                </c:pt>
                <c:pt idx="8">
                  <c:v>86.096938775510239</c:v>
                </c:pt>
                <c:pt idx="9">
                  <c:v>87.015306122449019</c:v>
                </c:pt>
                <c:pt idx="10">
                  <c:v>87.933673469387799</c:v>
                </c:pt>
                <c:pt idx="11">
                  <c:v>88.852040816326578</c:v>
                </c:pt>
                <c:pt idx="12">
                  <c:v>89.770408163265358</c:v>
                </c:pt>
                <c:pt idx="13">
                  <c:v>90.688775510204138</c:v>
                </c:pt>
                <c:pt idx="14">
                  <c:v>91.607142857142918</c:v>
                </c:pt>
                <c:pt idx="15">
                  <c:v>92.525510204081698</c:v>
                </c:pt>
                <c:pt idx="16">
                  <c:v>93.443877551020478</c:v>
                </c:pt>
                <c:pt idx="17">
                  <c:v>94.362244897959258</c:v>
                </c:pt>
                <c:pt idx="18">
                  <c:v>95.280612244898037</c:v>
                </c:pt>
                <c:pt idx="19">
                  <c:v>96.198979591836817</c:v>
                </c:pt>
                <c:pt idx="20">
                  <c:v>97.117346938775597</c:v>
                </c:pt>
                <c:pt idx="21">
                  <c:v>98.035714285714377</c:v>
                </c:pt>
                <c:pt idx="22">
                  <c:v>98.954081632653157</c:v>
                </c:pt>
                <c:pt idx="23">
                  <c:v>99.872448979591937</c:v>
                </c:pt>
                <c:pt idx="24">
                  <c:v>100.79081632653072</c:v>
                </c:pt>
                <c:pt idx="25">
                  <c:v>101.7091836734695</c:v>
                </c:pt>
                <c:pt idx="26">
                  <c:v>102.62755102040828</c:v>
                </c:pt>
                <c:pt idx="27">
                  <c:v>103.54591836734706</c:v>
                </c:pt>
                <c:pt idx="28">
                  <c:v>104.46428571428584</c:v>
                </c:pt>
                <c:pt idx="29">
                  <c:v>105.38265306122462</c:v>
                </c:pt>
                <c:pt idx="30">
                  <c:v>106.3010204081634</c:v>
                </c:pt>
                <c:pt idx="31">
                  <c:v>107.21938775510218</c:v>
                </c:pt>
                <c:pt idx="32">
                  <c:v>108.13775510204096</c:v>
                </c:pt>
                <c:pt idx="33">
                  <c:v>109.05612244897974</c:v>
                </c:pt>
                <c:pt idx="34">
                  <c:v>109.97448979591852</c:v>
                </c:pt>
                <c:pt idx="35">
                  <c:v>110.8928571428573</c:v>
                </c:pt>
                <c:pt idx="36">
                  <c:v>111.81122448979607</c:v>
                </c:pt>
                <c:pt idx="37">
                  <c:v>112.72959183673485</c:v>
                </c:pt>
                <c:pt idx="38">
                  <c:v>113.64795918367363</c:v>
                </c:pt>
                <c:pt idx="39">
                  <c:v>114.56632653061241</c:v>
                </c:pt>
                <c:pt idx="40">
                  <c:v>115.48469387755119</c:v>
                </c:pt>
                <c:pt idx="41">
                  <c:v>116.40306122448997</c:v>
                </c:pt>
                <c:pt idx="42">
                  <c:v>117.32142857142875</c:v>
                </c:pt>
                <c:pt idx="43">
                  <c:v>118.23979591836753</c:v>
                </c:pt>
                <c:pt idx="44">
                  <c:v>119.15816326530631</c:v>
                </c:pt>
                <c:pt idx="45">
                  <c:v>120.07653061224509</c:v>
                </c:pt>
                <c:pt idx="46">
                  <c:v>120.99489795918387</c:v>
                </c:pt>
                <c:pt idx="47">
                  <c:v>121.91326530612265</c:v>
                </c:pt>
                <c:pt idx="48">
                  <c:v>122.83163265306143</c:v>
                </c:pt>
                <c:pt idx="49">
                  <c:v>123.75000000000021</c:v>
                </c:pt>
              </c:numCache>
            </c:numRef>
          </c:xVal>
          <c:yVal>
            <c:numRef>
              <c:f>Graph_Data!$F$17:$F$66</c:f>
              <c:numCache>
                <c:formatCode>General</c:formatCode>
                <c:ptCount val="50"/>
                <c:pt idx="0">
                  <c:v>4.5756763870807299E-11</c:v>
                </c:pt>
                <c:pt idx="1">
                  <c:v>6.3414245862052758E-10</c:v>
                </c:pt>
                <c:pt idx="2">
                  <c:v>7.4398828263928012E-9</c:v>
                </c:pt>
                <c:pt idx="3">
                  <c:v>7.3891263445616421E-8</c:v>
                </c:pt>
                <c:pt idx="4">
                  <c:v>6.2125203222763645E-7</c:v>
                </c:pt>
                <c:pt idx="5">
                  <c:v>4.4217103020260859E-6</c:v>
                </c:pt>
                <c:pt idx="6">
                  <c:v>2.6641610926287221E-5</c:v>
                </c:pt>
                <c:pt idx="7">
                  <c:v>1.3588715647946487E-4</c:v>
                </c:pt>
                <c:pt idx="8">
                  <c:v>5.8673780697618395E-4</c:v>
                </c:pt>
                <c:pt idx="9">
                  <c:v>2.1446551455089591E-3</c:v>
                </c:pt>
                <c:pt idx="10">
                  <c:v>6.6361867255036767E-3</c:v>
                </c:pt>
                <c:pt idx="11">
                  <c:v>1.7383109234639031E-2</c:v>
                </c:pt>
                <c:pt idx="12">
                  <c:v>3.8546420446948046E-2</c:v>
                </c:pt>
                <c:pt idx="13">
                  <c:v>7.2358304551625285E-2</c:v>
                </c:pt>
                <c:pt idx="14">
                  <c:v>0.11498480244685259</c:v>
                </c:pt>
                <c:pt idx="15">
                  <c:v>0.15468216346115868</c:v>
                </c:pt>
                <c:pt idx="16">
                  <c:v>0.17615207571715938</c:v>
                </c:pt>
                <c:pt idx="17">
                  <c:v>0.16981772782310281</c:v>
                </c:pt>
                <c:pt idx="18">
                  <c:v>0.1385881250823732</c:v>
                </c:pt>
                <c:pt idx="19">
                  <c:v>9.5745141688156427E-2</c:v>
                </c:pt>
                <c:pt idx="20">
                  <c:v>5.5995768077452185E-2</c:v>
                </c:pt>
                <c:pt idx="21">
                  <c:v>2.7723074955459344E-2</c:v>
                </c:pt>
                <c:pt idx="22">
                  <c:v>1.1619175871361522E-2</c:v>
                </c:pt>
                <c:pt idx="23">
                  <c:v>4.1224650716073872E-3</c:v>
                </c:pt>
                <c:pt idx="24">
                  <c:v>1.2381873911233967E-3</c:v>
                </c:pt>
                <c:pt idx="25">
                  <c:v>3.1482086127274702E-4</c:v>
                </c:pt>
                <c:pt idx="26">
                  <c:v>6.7762334784163017E-5</c:v>
                </c:pt>
                <c:pt idx="27">
                  <c:v>1.2346985929737095E-5</c:v>
                </c:pt>
                <c:pt idx="28">
                  <c:v>1.9045013208209664E-6</c:v>
                </c:pt>
                <c:pt idx="29">
                  <c:v>2.4868485436685882E-7</c:v>
                </c:pt>
                <c:pt idx="30">
                  <c:v>2.7489391563021683E-8</c:v>
                </c:pt>
                <c:pt idx="31">
                  <c:v>2.572341662835943E-9</c:v>
                </c:pt>
                <c:pt idx="32">
                  <c:v>2.0376984227162754E-10</c:v>
                </c:pt>
                <c:pt idx="33">
                  <c:v>1.3664662193101195E-11</c:v>
                </c:pt>
                <c:pt idx="34">
                  <c:v>7.7572113387913895E-13</c:v>
                </c:pt>
                <c:pt idx="35">
                  <c:v>3.7278641752213026E-14</c:v>
                </c:pt>
                <c:pt idx="36">
                  <c:v>1.5165693353676033E-15</c:v>
                </c:pt>
                <c:pt idx="37">
                  <c:v>5.2229058062659857E-17</c:v>
                </c:pt>
                <c:pt idx="38">
                  <c:v>1.5226842294815252E-18</c:v>
                </c:pt>
                <c:pt idx="39">
                  <c:v>3.7579867031370718E-20</c:v>
                </c:pt>
                <c:pt idx="40">
                  <c:v>7.8514227420222423E-22</c:v>
                </c:pt>
                <c:pt idx="41">
                  <c:v>1.3886385489160124E-23</c:v>
                </c:pt>
                <c:pt idx="42">
                  <c:v>2.0791116213250451E-25</c:v>
                </c:pt>
                <c:pt idx="43">
                  <c:v>2.6352033128680221E-27</c:v>
                </c:pt>
                <c:pt idx="44">
                  <c:v>2.8274711531487497E-29</c:v>
                </c:pt>
                <c:pt idx="45">
                  <c:v>2.5682066779935479E-31</c:v>
                </c:pt>
                <c:pt idx="46">
                  <c:v>1.9747380398250754E-33</c:v>
                </c:pt>
                <c:pt idx="47">
                  <c:v>1.2853954152574771E-35</c:v>
                </c:pt>
                <c:pt idx="48">
                  <c:v>7.0829101733722573E-38</c:v>
                </c:pt>
                <c:pt idx="49">
                  <c:v>3.3039575188020274E-40</c:v>
                </c:pt>
              </c:numCache>
            </c:numRef>
          </c:yVal>
          <c:smooth val="1"/>
          <c:extLst>
            <c:ext xmlns:c16="http://schemas.microsoft.com/office/drawing/2014/chart" uri="{C3380CC4-5D6E-409C-BE32-E72D297353CC}">
              <c16:uniqueId val="{00000000-8DA2-47CD-9278-67DF6AC98155}"/>
            </c:ext>
          </c:extLst>
        </c:ser>
        <c:ser>
          <c:idx val="1"/>
          <c:order val="1"/>
          <c:tx>
            <c:strRef>
              <c:f>Graph_Data!$G$16</c:f>
              <c:strCache>
                <c:ptCount val="1"/>
                <c:pt idx="0">
                  <c:v>p(AU)</c:v>
                </c:pt>
              </c:strCache>
            </c:strRef>
          </c:tx>
          <c:spPr>
            <a:ln w="19050" cap="rnd">
              <a:solidFill>
                <a:srgbClr val="7030A0"/>
              </a:solidFill>
              <a:round/>
            </a:ln>
            <a:effectLst/>
          </c:spPr>
          <c:marker>
            <c:symbol val="none"/>
          </c:marker>
          <c:xVal>
            <c:numRef>
              <c:f>Graph_Data!$E$17:$E$66</c:f>
              <c:numCache>
                <c:formatCode>General</c:formatCode>
                <c:ptCount val="50"/>
                <c:pt idx="0">
                  <c:v>78.75</c:v>
                </c:pt>
                <c:pt idx="1">
                  <c:v>79.66836734693878</c:v>
                </c:pt>
                <c:pt idx="2">
                  <c:v>80.58673469387756</c:v>
                </c:pt>
                <c:pt idx="3">
                  <c:v>81.50510204081634</c:v>
                </c:pt>
                <c:pt idx="4">
                  <c:v>82.423469387755119</c:v>
                </c:pt>
                <c:pt idx="5">
                  <c:v>83.341836734693899</c:v>
                </c:pt>
                <c:pt idx="6">
                  <c:v>84.260204081632679</c:v>
                </c:pt>
                <c:pt idx="7">
                  <c:v>85.178571428571459</c:v>
                </c:pt>
                <c:pt idx="8">
                  <c:v>86.096938775510239</c:v>
                </c:pt>
                <c:pt idx="9">
                  <c:v>87.015306122449019</c:v>
                </c:pt>
                <c:pt idx="10">
                  <c:v>87.933673469387799</c:v>
                </c:pt>
                <c:pt idx="11">
                  <c:v>88.852040816326578</c:v>
                </c:pt>
                <c:pt idx="12">
                  <c:v>89.770408163265358</c:v>
                </c:pt>
                <c:pt idx="13">
                  <c:v>90.688775510204138</c:v>
                </c:pt>
                <c:pt idx="14">
                  <c:v>91.607142857142918</c:v>
                </c:pt>
                <c:pt idx="15">
                  <c:v>92.525510204081698</c:v>
                </c:pt>
                <c:pt idx="16">
                  <c:v>93.443877551020478</c:v>
                </c:pt>
                <c:pt idx="17">
                  <c:v>94.362244897959258</c:v>
                </c:pt>
                <c:pt idx="18">
                  <c:v>95.280612244898037</c:v>
                </c:pt>
                <c:pt idx="19">
                  <c:v>96.198979591836817</c:v>
                </c:pt>
                <c:pt idx="20">
                  <c:v>97.117346938775597</c:v>
                </c:pt>
                <c:pt idx="21">
                  <c:v>98.035714285714377</c:v>
                </c:pt>
                <c:pt idx="22">
                  <c:v>98.954081632653157</c:v>
                </c:pt>
                <c:pt idx="23">
                  <c:v>99.872448979591937</c:v>
                </c:pt>
                <c:pt idx="24">
                  <c:v>100.79081632653072</c:v>
                </c:pt>
                <c:pt idx="25">
                  <c:v>101.7091836734695</c:v>
                </c:pt>
                <c:pt idx="26">
                  <c:v>102.62755102040828</c:v>
                </c:pt>
                <c:pt idx="27">
                  <c:v>103.54591836734706</c:v>
                </c:pt>
                <c:pt idx="28">
                  <c:v>104.46428571428584</c:v>
                </c:pt>
                <c:pt idx="29">
                  <c:v>105.38265306122462</c:v>
                </c:pt>
                <c:pt idx="30">
                  <c:v>106.3010204081634</c:v>
                </c:pt>
                <c:pt idx="31">
                  <c:v>107.21938775510218</c:v>
                </c:pt>
                <c:pt idx="32">
                  <c:v>108.13775510204096</c:v>
                </c:pt>
                <c:pt idx="33">
                  <c:v>109.05612244897974</c:v>
                </c:pt>
                <c:pt idx="34">
                  <c:v>109.97448979591852</c:v>
                </c:pt>
                <c:pt idx="35">
                  <c:v>110.8928571428573</c:v>
                </c:pt>
                <c:pt idx="36">
                  <c:v>111.81122448979607</c:v>
                </c:pt>
                <c:pt idx="37">
                  <c:v>112.72959183673485</c:v>
                </c:pt>
                <c:pt idx="38">
                  <c:v>113.64795918367363</c:v>
                </c:pt>
                <c:pt idx="39">
                  <c:v>114.56632653061241</c:v>
                </c:pt>
                <c:pt idx="40">
                  <c:v>115.48469387755119</c:v>
                </c:pt>
                <c:pt idx="41">
                  <c:v>116.40306122448997</c:v>
                </c:pt>
                <c:pt idx="42">
                  <c:v>117.32142857142875</c:v>
                </c:pt>
                <c:pt idx="43">
                  <c:v>118.23979591836753</c:v>
                </c:pt>
                <c:pt idx="44">
                  <c:v>119.15816326530631</c:v>
                </c:pt>
                <c:pt idx="45">
                  <c:v>120.07653061224509</c:v>
                </c:pt>
                <c:pt idx="46">
                  <c:v>120.99489795918387</c:v>
                </c:pt>
                <c:pt idx="47">
                  <c:v>121.91326530612265</c:v>
                </c:pt>
                <c:pt idx="48">
                  <c:v>122.83163265306143</c:v>
                </c:pt>
                <c:pt idx="49">
                  <c:v>123.75000000000021</c:v>
                </c:pt>
              </c:numCache>
            </c:numRef>
          </c:xVal>
          <c:yVal>
            <c:numRef>
              <c:f>Graph_Data!$G$17:$G$66</c:f>
              <c:numCache>
                <c:formatCode>General</c:formatCode>
                <c:ptCount val="50"/>
                <c:pt idx="0">
                  <c:v>4.482110633789943E-22</c:v>
                </c:pt>
                <c:pt idx="1">
                  <c:v>1.0884207205001176E-20</c:v>
                </c:pt>
                <c:pt idx="2">
                  <c:v>2.3641600134854668E-19</c:v>
                </c:pt>
                <c:pt idx="3">
                  <c:v>4.5932784330933822E-18</c:v>
                </c:pt>
                <c:pt idx="4">
                  <c:v>7.9824188920379922E-17</c:v>
                </c:pt>
                <c:pt idx="5">
                  <c:v>1.2408294562106595E-15</c:v>
                </c:pt>
                <c:pt idx="6">
                  <c:v>1.7252638115992508E-14</c:v>
                </c:pt>
                <c:pt idx="7">
                  <c:v>2.1456790895015861E-13</c:v>
                </c:pt>
                <c:pt idx="8">
                  <c:v>2.3869309883773829E-12</c:v>
                </c:pt>
                <c:pt idx="9">
                  <c:v>2.3750939561176767E-11</c:v>
                </c:pt>
                <c:pt idx="10">
                  <c:v>2.1139152127894564E-10</c:v>
                </c:pt>
                <c:pt idx="11">
                  <c:v>1.6829072124629877E-9</c:v>
                </c:pt>
                <c:pt idx="12">
                  <c:v>1.1983912161040979E-8</c:v>
                </c:pt>
                <c:pt idx="13">
                  <c:v>7.6331342439613349E-8</c:v>
                </c:pt>
                <c:pt idx="14">
                  <c:v>4.3488359134988998E-7</c:v>
                </c:pt>
                <c:pt idx="15">
                  <c:v>2.2162001533692569E-6</c:v>
                </c:pt>
                <c:pt idx="16">
                  <c:v>1.0102079397061194E-5</c:v>
                </c:pt>
                <c:pt idx="17">
                  <c:v>4.1188731048055153E-5</c:v>
                </c:pt>
                <c:pt idx="18">
                  <c:v>1.5021450984157637E-4</c:v>
                </c:pt>
                <c:pt idx="19">
                  <c:v>4.9001705464146836E-4</c:v>
                </c:pt>
                <c:pt idx="20">
                  <c:v>1.4298034610032262E-3</c:v>
                </c:pt>
                <c:pt idx="21">
                  <c:v>3.7317052222737095E-3</c:v>
                </c:pt>
                <c:pt idx="22">
                  <c:v>8.7117249349801737E-3</c:v>
                </c:pt>
                <c:pt idx="23">
                  <c:v>1.8191429034626266E-2</c:v>
                </c:pt>
                <c:pt idx="24">
                  <c:v>3.3977804760509059E-2</c:v>
                </c:pt>
                <c:pt idx="25">
                  <c:v>5.6766177958040585E-2</c:v>
                </c:pt>
                <c:pt idx="26">
                  <c:v>8.4830070915617908E-2</c:v>
                </c:pt>
                <c:pt idx="27">
                  <c:v>0.11339028415831175</c:v>
                </c:pt>
                <c:pt idx="28">
                  <c:v>0.13557127957499157</c:v>
                </c:pt>
                <c:pt idx="29">
                  <c:v>0.14498577169407983</c:v>
                </c:pt>
                <c:pt idx="30">
                  <c:v>0.1386912018687623</c:v>
                </c:pt>
                <c:pt idx="31">
                  <c:v>0.11866927163699208</c:v>
                </c:pt>
                <c:pt idx="32">
                  <c:v>9.0822505760433256E-2</c:v>
                </c:pt>
                <c:pt idx="33">
                  <c:v>6.2174817707096534E-2</c:v>
                </c:pt>
                <c:pt idx="34">
                  <c:v>3.8071623709694746E-2</c:v>
                </c:pt>
                <c:pt idx="35">
                  <c:v>2.0852307275041865E-2</c:v>
                </c:pt>
                <c:pt idx="36">
                  <c:v>1.0215806787116317E-2</c:v>
                </c:pt>
                <c:pt idx="37">
                  <c:v>4.476690425306646E-3</c:v>
                </c:pt>
                <c:pt idx="38">
                  <c:v>1.7547178463250927E-3</c:v>
                </c:pt>
                <c:pt idx="39">
                  <c:v>6.1520996469948265E-4</c:v>
                </c:pt>
                <c:pt idx="40">
                  <c:v>1.9293244462282872E-4</c:v>
                </c:pt>
                <c:pt idx="41">
                  <c:v>5.4119404736776064E-5</c:v>
                </c:pt>
                <c:pt idx="42">
                  <c:v>1.3578962622543618E-5</c:v>
                </c:pt>
                <c:pt idx="43">
                  <c:v>3.0475161270576759E-6</c:v>
                </c:pt>
                <c:pt idx="44">
                  <c:v>6.1177435814342794E-7</c:v>
                </c:pt>
                <c:pt idx="45">
                  <c:v>1.098505828222064E-7</c:v>
                </c:pt>
                <c:pt idx="46">
                  <c:v>1.7643278873616597E-8</c:v>
                </c:pt>
                <c:pt idx="47">
                  <c:v>2.5346737660344998E-9</c:v>
                </c:pt>
                <c:pt idx="48">
                  <c:v>3.257096897962873E-10</c:v>
                </c:pt>
                <c:pt idx="49">
                  <c:v>3.7437352257913169E-11</c:v>
                </c:pt>
              </c:numCache>
            </c:numRef>
          </c:yVal>
          <c:smooth val="1"/>
          <c:extLst>
            <c:ext xmlns:c16="http://schemas.microsoft.com/office/drawing/2014/chart" uri="{C3380CC4-5D6E-409C-BE32-E72D297353CC}">
              <c16:uniqueId val="{00000001-8DA2-47CD-9278-67DF6AC98155}"/>
            </c:ext>
          </c:extLst>
        </c:ser>
        <c:ser>
          <c:idx val="2"/>
          <c:order val="2"/>
          <c:tx>
            <c:strRef>
              <c:f>Graph_Data!$H$16</c:f>
              <c:strCache>
                <c:ptCount val="1"/>
                <c:pt idx="0">
                  <c:v>AL</c:v>
                </c:pt>
              </c:strCache>
            </c:strRef>
          </c:tx>
          <c:spPr>
            <a:ln w="19050" cap="rnd">
              <a:solidFill>
                <a:srgbClr val="C00000"/>
              </a:solidFill>
              <a:prstDash val="dash"/>
              <a:round/>
            </a:ln>
            <a:effectLst/>
          </c:spPr>
          <c:marker>
            <c:symbol val="none"/>
          </c:marker>
          <c:xVal>
            <c:numRef>
              <c:f>(Graph_Data!$H$17,Graph_Data!$H$17)</c:f>
              <c:numCache>
                <c:formatCode>General</c:formatCode>
                <c:ptCount val="2"/>
                <c:pt idx="0">
                  <c:v>93.70118236154336</c:v>
                </c:pt>
                <c:pt idx="1">
                  <c:v>93.70118236154336</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2-8DA2-47CD-9278-67DF6AC98155}"/>
            </c:ext>
          </c:extLst>
        </c:ser>
        <c:ser>
          <c:idx val="3"/>
          <c:order val="3"/>
          <c:tx>
            <c:strRef>
              <c:f>Graph_Data!$I$16</c:f>
              <c:strCache>
                <c:ptCount val="1"/>
                <c:pt idx="0">
                  <c:v>AU</c:v>
                </c:pt>
              </c:strCache>
            </c:strRef>
          </c:tx>
          <c:spPr>
            <a:ln w="19050" cap="rnd">
              <a:solidFill>
                <a:srgbClr val="C00000"/>
              </a:solidFill>
              <a:prstDash val="dash"/>
              <a:round/>
            </a:ln>
            <a:effectLst/>
          </c:spPr>
          <c:marker>
            <c:symbol val="none"/>
          </c:marker>
          <c:xVal>
            <c:numRef>
              <c:f>(Graph_Data!$I$17,Graph_Data!$I$17)</c:f>
              <c:numCache>
                <c:formatCode>General</c:formatCode>
                <c:ptCount val="2"/>
                <c:pt idx="0">
                  <c:v>105.47633266922477</c:v>
                </c:pt>
                <c:pt idx="1">
                  <c:v>105.47633266922477</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3-8DA2-47CD-9278-67DF6AC98155}"/>
            </c:ext>
          </c:extLst>
        </c:ser>
        <c:ser>
          <c:idx val="4"/>
          <c:order val="4"/>
          <c:tx>
            <c:strRef>
              <c:f>Graph_Data!$H$22</c:f>
              <c:strCache>
                <c:ptCount val="1"/>
                <c:pt idx="0">
                  <c:v>TL</c:v>
                </c:pt>
              </c:strCache>
            </c:strRef>
          </c:tx>
          <c:spPr>
            <a:ln w="38100" cap="rnd" cmpd="sng">
              <a:solidFill>
                <a:srgbClr val="C00000"/>
              </a:solidFill>
              <a:prstDash val="solid"/>
              <a:round/>
            </a:ln>
            <a:effectLst/>
          </c:spPr>
          <c:marker>
            <c:symbol val="none"/>
          </c:marker>
          <c:xVal>
            <c:numRef>
              <c:f>(Graph_Data!$H$23,Graph_Data!$H$23)</c:f>
              <c:numCache>
                <c:formatCode>General</c:formatCode>
                <c:ptCount val="2"/>
                <c:pt idx="0">
                  <c:v>90</c:v>
                </c:pt>
                <c:pt idx="1">
                  <c:v>90</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4-8DA2-47CD-9278-67DF6AC98155}"/>
            </c:ext>
          </c:extLst>
        </c:ser>
        <c:ser>
          <c:idx val="5"/>
          <c:order val="5"/>
          <c:tx>
            <c:strRef>
              <c:f>Graph_Data!$I$22</c:f>
              <c:strCache>
                <c:ptCount val="1"/>
                <c:pt idx="0">
                  <c:v>TU</c:v>
                </c:pt>
              </c:strCache>
            </c:strRef>
          </c:tx>
          <c:spPr>
            <a:ln w="38100" cap="rnd" cmpd="sng">
              <a:solidFill>
                <a:srgbClr val="C00000"/>
              </a:solidFill>
              <a:round/>
            </a:ln>
            <a:effectLst/>
          </c:spPr>
          <c:marker>
            <c:symbol val="none"/>
          </c:marker>
          <c:xVal>
            <c:numRef>
              <c:f>(Graph_Data!$I$23,Graph_Data!$I$23)</c:f>
              <c:numCache>
                <c:formatCode>General</c:formatCode>
                <c:ptCount val="2"/>
                <c:pt idx="0">
                  <c:v>110</c:v>
                </c:pt>
                <c:pt idx="1">
                  <c:v>110</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5-8DA2-47CD-9278-67DF6AC98155}"/>
            </c:ext>
          </c:extLst>
        </c:ser>
        <c:ser>
          <c:idx val="6"/>
          <c:order val="6"/>
          <c:tx>
            <c:strRef>
              <c:f>Graph_Data!$J$16</c:f>
              <c:strCache>
                <c:ptCount val="1"/>
                <c:pt idx="0">
                  <c:v>Value Conform</c:v>
                </c:pt>
              </c:strCache>
            </c:strRef>
          </c:tx>
          <c:spPr>
            <a:ln w="69850" cap="rnd" cmpd="tri">
              <a:solidFill>
                <a:srgbClr val="00B050"/>
              </a:solidFill>
              <a:round/>
            </a:ln>
            <a:effectLst/>
          </c:spPr>
          <c:marker>
            <c:symbol val="none"/>
          </c:marker>
          <c:dPt>
            <c:idx val="1"/>
            <c:marker>
              <c:symbol val="circle"/>
              <c:size val="10"/>
              <c:spPr>
                <a:solidFill>
                  <a:srgbClr val="61FFA8"/>
                </a:solidFill>
                <a:ln w="25400">
                  <a:solidFill>
                    <a:srgbClr val="00B050"/>
                  </a:solidFill>
                </a:ln>
                <a:effectLst/>
              </c:spPr>
            </c:marker>
            <c:bubble3D val="0"/>
            <c:extLst>
              <c:ext xmlns:c16="http://schemas.microsoft.com/office/drawing/2014/chart" uri="{C3380CC4-5D6E-409C-BE32-E72D297353CC}">
                <c16:uniqueId val="{00000007-8DA2-47CD-9278-67DF6AC98155}"/>
              </c:ext>
            </c:extLst>
          </c:dPt>
          <c:xVal>
            <c:numRef>
              <c:f>(Graph_Data!$J$17,Graph_Data!$J$17)</c:f>
              <c:numCache>
                <c:formatCode>General</c:formatCode>
                <c:ptCount val="2"/>
                <c:pt idx="0">
                  <c:v>97</c:v>
                </c:pt>
                <c:pt idx="1">
                  <c:v>97</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6-8DA2-47CD-9278-67DF6AC98155}"/>
            </c:ext>
          </c:extLst>
        </c:ser>
        <c:ser>
          <c:idx val="7"/>
          <c:order val="7"/>
          <c:tx>
            <c:strRef>
              <c:f>Graph_Data!$K$16</c:f>
              <c:strCache>
                <c:ptCount val="1"/>
                <c:pt idx="0">
                  <c:v>Value Not Conform</c:v>
                </c:pt>
              </c:strCache>
            </c:strRef>
          </c:tx>
          <c:spPr>
            <a:ln w="69850" cap="rnd" cmpd="tri">
              <a:solidFill>
                <a:srgbClr val="C00000"/>
              </a:solidFill>
              <a:round/>
            </a:ln>
            <a:effectLst/>
          </c:spPr>
          <c:marker>
            <c:symbol val="none"/>
          </c:marker>
          <c:dPt>
            <c:idx val="1"/>
            <c:marker>
              <c:symbol val="circle"/>
              <c:size val="10"/>
              <c:spPr>
                <a:solidFill>
                  <a:srgbClr val="FFB3B3"/>
                </a:solidFill>
                <a:ln w="31750">
                  <a:solidFill>
                    <a:srgbClr val="C00000"/>
                  </a:solidFill>
                </a:ln>
                <a:effectLst/>
              </c:spPr>
            </c:marker>
            <c:bubble3D val="0"/>
            <c:extLst>
              <c:ext xmlns:c16="http://schemas.microsoft.com/office/drawing/2014/chart" uri="{C3380CC4-5D6E-409C-BE32-E72D297353CC}">
                <c16:uniqueId val="{00000009-8DA2-47CD-9278-67DF6AC98155}"/>
              </c:ext>
            </c:extLst>
          </c:dPt>
          <c:xVal>
            <c:numRef>
              <c:f>(Graph_Data!$K$17,Graph_Data!$K$17)</c:f>
              <c:numCache>
                <c:formatCode>General</c:formatCode>
                <c:ptCount val="2"/>
                <c:pt idx="0">
                  <c:v>#N/A</c:v>
                </c:pt>
                <c:pt idx="1">
                  <c:v>#N/A</c:v>
                </c:pt>
              </c:numCache>
            </c:numRef>
          </c:xVal>
          <c:yVal>
            <c:numRef>
              <c:f>Graph_Data!$H$19:$H$20</c:f>
              <c:numCache>
                <c:formatCode>General</c:formatCode>
                <c:ptCount val="2"/>
                <c:pt idx="0">
                  <c:v>0</c:v>
                </c:pt>
                <c:pt idx="1">
                  <c:v>0.19376728328887532</c:v>
                </c:pt>
              </c:numCache>
            </c:numRef>
          </c:yVal>
          <c:smooth val="0"/>
          <c:extLst>
            <c:ext xmlns:c16="http://schemas.microsoft.com/office/drawing/2014/chart" uri="{C3380CC4-5D6E-409C-BE32-E72D297353CC}">
              <c16:uniqueId val="{00000008-8DA2-47CD-9278-67DF6AC98155}"/>
            </c:ext>
          </c:extLst>
        </c:ser>
        <c:dLbls>
          <c:showLegendKey val="0"/>
          <c:showVal val="0"/>
          <c:showCatName val="0"/>
          <c:showSerName val="0"/>
          <c:showPercent val="0"/>
          <c:showBubbleSize val="0"/>
        </c:dLbls>
        <c:axId val="593408496"/>
        <c:axId val="593407512"/>
      </c:scatterChart>
      <c:valAx>
        <c:axId val="5934084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pt-PT"/>
          </a:p>
        </c:txPr>
        <c:crossAx val="593407512"/>
        <c:crosses val="autoZero"/>
        <c:crossBetween val="midCat"/>
      </c:valAx>
      <c:valAx>
        <c:axId val="593407512"/>
        <c:scaling>
          <c:orientation val="minMax"/>
          <c:min val="0"/>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93408496"/>
        <c:crosses val="autoZero"/>
        <c:crossBetween val="midCat"/>
      </c:valAx>
      <c:spPr>
        <a:noFill/>
        <a:ln>
          <a:solidFill>
            <a:schemeClr val="bg1">
              <a:lumMod val="50000"/>
            </a:schemeClr>
          </a:solid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pt-P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chemeClr val="bg1">
          <a:lumMod val="50000"/>
        </a:schemeClr>
      </a:solid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2C37C5A-836F-480D-B6EC-D4725C92175D}">
  <sheetPr>
    <tabColor rgb="FFFFB3B3"/>
  </sheetPr>
  <sheetViews>
    <sheetView zoomScale="110" workbookViewId="0"/>
  </sheetViews>
  <sheetProtection content="1" objects="1"/>
  <pageMargins left="0.7" right="0.7" top="0.75" bottom="0.75" header="0.3" footer="0.3"/>
  <drawing r:id="rId1"/>
</chartsheet>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28</xdr:col>
      <xdr:colOff>281267</xdr:colOff>
      <xdr:row>1</xdr:row>
      <xdr:rowOff>58832</xdr:rowOff>
    </xdr:from>
    <xdr:to>
      <xdr:col>30</xdr:col>
      <xdr:colOff>405092</xdr:colOff>
      <xdr:row>3</xdr:row>
      <xdr:rowOff>160947</xdr:rowOff>
    </xdr:to>
    <xdr:pic>
      <xdr:nvPicPr>
        <xdr:cNvPr id="2" name="Imagem 1">
          <a:extLst>
            <a:ext uri="{FF2B5EF4-FFF2-40B4-BE49-F238E27FC236}">
              <a16:creationId xmlns:a16="http://schemas.microsoft.com/office/drawing/2014/main" id="{F4923CB1-1775-45F5-9620-6284B6BD132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24561" y="249332"/>
          <a:ext cx="1334060" cy="583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168087</xdr:colOff>
      <xdr:row>27</xdr:row>
      <xdr:rowOff>50515</xdr:rowOff>
    </xdr:from>
    <xdr:to>
      <xdr:col>30</xdr:col>
      <xdr:colOff>596796</xdr:colOff>
      <xdr:row>40</xdr:row>
      <xdr:rowOff>22413</xdr:rowOff>
    </xdr:to>
    <xdr:graphicFrame macro="">
      <xdr:nvGraphicFramePr>
        <xdr:cNvPr id="3" name="Gráfico 2">
          <a:extLst>
            <a:ext uri="{FF2B5EF4-FFF2-40B4-BE49-F238E27FC236}">
              <a16:creationId xmlns:a16="http://schemas.microsoft.com/office/drawing/2014/main" id="{2D329E83-1574-4045-8EEE-4C71E6F760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169027</xdr:colOff>
      <xdr:row>40</xdr:row>
      <xdr:rowOff>22413</xdr:rowOff>
    </xdr:from>
    <xdr:to>
      <xdr:col>30</xdr:col>
      <xdr:colOff>595867</xdr:colOff>
      <xdr:row>42</xdr:row>
      <xdr:rowOff>111114</xdr:rowOff>
    </xdr:to>
    <xdr:sp macro="" textlink="">
      <xdr:nvSpPr>
        <xdr:cNvPr id="4" name="Rectangle 3">
          <a:extLst>
            <a:ext uri="{FF2B5EF4-FFF2-40B4-BE49-F238E27FC236}">
              <a16:creationId xmlns:a16="http://schemas.microsoft.com/office/drawing/2014/main" id="{785E1BD3-300A-46BE-AB1C-B674A0C5018E}"/>
            </a:ext>
          </a:extLst>
        </xdr:cNvPr>
        <xdr:cNvSpPr/>
      </xdr:nvSpPr>
      <xdr:spPr>
        <a:xfrm>
          <a:off x="10030203" y="7339854"/>
          <a:ext cx="8898488" cy="469701"/>
        </a:xfrm>
        <a:prstGeom prst="rect">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chemeClr val="tx1"/>
              </a:solidFill>
            </a:rPr>
            <a:t>p(AL) - Probability density at the lower acceptance limit; p(AU)</a:t>
          </a:r>
          <a:r>
            <a:rPr lang="en-US" sz="1100" baseline="0">
              <a:solidFill>
                <a:schemeClr val="tx1"/>
              </a:solidFill>
            </a:rPr>
            <a:t> - Probability density at the upper acceptance limit; AL - Lower acceptance limit; AU - Upper acceptance limit; TL - Lower tolerance limit; TU - Upper tolerance limit.</a:t>
          </a:r>
        </a:p>
        <a:p>
          <a:pPr algn="l"/>
          <a:endParaRPr lang="en-US" sz="1100" baseline="0">
            <a:solidFill>
              <a:schemeClr val="tx1"/>
            </a:solidFill>
          </a:endParaRPr>
        </a:p>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9291205" cy="6070023"/>
    <xdr:graphicFrame macro="">
      <xdr:nvGraphicFramePr>
        <xdr:cNvPr id="2" name="Gráfico 1">
          <a:extLst>
            <a:ext uri="{FF2B5EF4-FFF2-40B4-BE49-F238E27FC236}">
              <a16:creationId xmlns:a16="http://schemas.microsoft.com/office/drawing/2014/main" id="{06119D2E-4A3D-4E9F-992B-B5BAC10155F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11</xdr:col>
      <xdr:colOff>605117</xdr:colOff>
      <xdr:row>14</xdr:row>
      <xdr:rowOff>185688</xdr:rowOff>
    </xdr:from>
    <xdr:to>
      <xdr:col>21</xdr:col>
      <xdr:colOff>-1</xdr:colOff>
      <xdr:row>32</xdr:row>
      <xdr:rowOff>0</xdr:rowOff>
    </xdr:to>
    <xdr:graphicFrame macro="">
      <xdr:nvGraphicFramePr>
        <xdr:cNvPr id="2" name="Gráfico 1">
          <a:extLst>
            <a:ext uri="{FF2B5EF4-FFF2-40B4-BE49-F238E27FC236}">
              <a16:creationId xmlns:a16="http://schemas.microsoft.com/office/drawing/2014/main" id="{AC9133BC-44D8-4688-906C-9B8BC4AF7E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604630</xdr:colOff>
      <xdr:row>32</xdr:row>
      <xdr:rowOff>56030</xdr:rowOff>
    </xdr:from>
    <xdr:to>
      <xdr:col>20</xdr:col>
      <xdr:colOff>605116</xdr:colOff>
      <xdr:row>35</xdr:row>
      <xdr:rowOff>100853</xdr:rowOff>
    </xdr:to>
    <xdr:sp macro="" textlink="">
      <xdr:nvSpPr>
        <xdr:cNvPr id="3" name="Rectangle 2">
          <a:extLst>
            <a:ext uri="{FF2B5EF4-FFF2-40B4-BE49-F238E27FC236}">
              <a16:creationId xmlns:a16="http://schemas.microsoft.com/office/drawing/2014/main" id="{DE460F89-6600-448F-BA2C-34ED32158C67}"/>
            </a:ext>
          </a:extLst>
        </xdr:cNvPr>
        <xdr:cNvSpPr/>
      </xdr:nvSpPr>
      <xdr:spPr>
        <a:xfrm>
          <a:off x="7744239" y="6342530"/>
          <a:ext cx="5516703" cy="616323"/>
        </a:xfrm>
        <a:prstGeom prst="rect">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a:solidFill>
                <a:schemeClr val="tx1"/>
              </a:solidFill>
              <a:effectLst/>
              <a:latin typeface="+mn-lt"/>
              <a:ea typeface="+mn-ea"/>
              <a:cs typeface="+mn-cs"/>
            </a:rPr>
            <a:t>p(AL) - Probability density at the lower acceptance limit; p(AU)</a:t>
          </a:r>
          <a:r>
            <a:rPr lang="en-US" sz="1100" baseline="0">
              <a:solidFill>
                <a:schemeClr val="tx1"/>
              </a:solidFill>
              <a:effectLst/>
              <a:latin typeface="+mn-lt"/>
              <a:ea typeface="+mn-ea"/>
              <a:cs typeface="+mn-cs"/>
            </a:rPr>
            <a:t> - Probability density at the upper acceptance limit; AL - Lower acceptance limit; AU - Upper acceptance limit; TL - Lower tolerance limit; TU - Upper tolerance limit.</a:t>
          </a:r>
          <a:endParaRPr lang="pt-PT">
            <a:solidFill>
              <a:schemeClr val="tx1"/>
            </a:solidFill>
            <a:effectLst/>
          </a:endParaRPr>
        </a:p>
        <a:p>
          <a:pPr algn="l"/>
          <a:endParaRPr lang="en-US" sz="1100" baseline="0">
            <a:solidFill>
              <a:schemeClr val="tx1"/>
            </a:solidFill>
          </a:endParaRPr>
        </a:p>
        <a:p>
          <a:pPr algn="l"/>
          <a:endParaRPr lang="en-US"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114714</xdr:colOff>
      <xdr:row>0</xdr:row>
      <xdr:rowOff>76201</xdr:rowOff>
    </xdr:from>
    <xdr:to>
      <xdr:col>19</xdr:col>
      <xdr:colOff>133764</xdr:colOff>
      <xdr:row>35</xdr:row>
      <xdr:rowOff>165653</xdr:rowOff>
    </xdr:to>
    <xdr:sp macro="" textlink="">
      <xdr:nvSpPr>
        <xdr:cNvPr id="2" name="CaixaDeTexto 1">
          <a:extLst>
            <a:ext uri="{FF2B5EF4-FFF2-40B4-BE49-F238E27FC236}">
              <a16:creationId xmlns:a16="http://schemas.microsoft.com/office/drawing/2014/main" id="{CFB2747A-A89C-4459-9139-0343EF8B9BE2}"/>
            </a:ext>
          </a:extLst>
        </xdr:cNvPr>
        <xdr:cNvSpPr txBox="1"/>
      </xdr:nvSpPr>
      <xdr:spPr>
        <a:xfrm>
          <a:off x="114714" y="76201"/>
          <a:ext cx="11664398" cy="6756952"/>
        </a:xfrm>
        <a:prstGeom prst="rect">
          <a:avLst/>
        </a:prstGeom>
        <a:solidFill>
          <a:schemeClr val="bg1">
            <a:lumMod val="95000"/>
          </a:schemeClr>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Objective of the spreadsheet:</a:t>
          </a:r>
          <a:endParaRPr lang="pt-PT" sz="1400">
            <a:solidFill>
              <a:schemeClr val="dk1"/>
            </a:solidFill>
            <a:effectLst/>
            <a:latin typeface="+mn-lt"/>
            <a:ea typeface="+mn-ea"/>
            <a:cs typeface="+mn-cs"/>
          </a:endParaRPr>
        </a:p>
        <a:p>
          <a:r>
            <a:rPr lang="en-GB" sz="1100">
              <a:solidFill>
                <a:schemeClr val="dk1"/>
              </a:solidFill>
              <a:effectLst/>
              <a:latin typeface="+mn-lt"/>
              <a:ea typeface="+mn-ea"/>
              <a:cs typeface="+mn-cs"/>
            </a:rPr>
            <a:t>This spreadsheet aims at simplifying and automatizing classical(Frequentist) assessments of the conformity of an item considering the comparison of the estimated value of a measurand with a limit or limit values for that measurand where the measurement uncertainty can be considered.</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The spreadsheet also allows conformity assessments where the measurement uncertainty is not considered in a shared risk approach between the consumer and the producer.</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The terms "consumer" and "producer" must be understood in a broad sense referring to the party "not interested in the acceptance of a non-conform item" or "not interested in the rejection of a conform item", respectively. For example, in a quantitative anti-doping analysis, the “producer” will be the athlete and the “consumer” will be the society represented by the regulatory authority.</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If the conformity is assessed by directly using the reported expanded uncertainty for </a:t>
          </a:r>
          <a:r>
            <a:rPr lang="en-GB" sz="1100" i="1">
              <a:solidFill>
                <a:schemeClr val="dk1"/>
              </a:solidFill>
              <a:effectLst/>
              <a:latin typeface="+mn-lt"/>
              <a:ea typeface="+mn-ea"/>
              <a:cs typeface="+mn-cs"/>
            </a:rPr>
            <a:t>P</a:t>
          </a:r>
          <a:r>
            <a:rPr lang="en-GB" sz="1100">
              <a:solidFill>
                <a:schemeClr val="dk1"/>
              </a:solidFill>
              <a:effectLst/>
              <a:latin typeface="+mn-lt"/>
              <a:ea typeface="+mn-ea"/>
              <a:cs typeface="+mn-cs"/>
            </a:rPr>
            <a:t> confidence level, the selected Producer´s or Consumers’ risk should be (1-</a:t>
          </a:r>
          <a:r>
            <a:rPr lang="en-GB" sz="1100" i="1">
              <a:solidFill>
                <a:schemeClr val="dk1"/>
              </a:solidFill>
              <a:effectLst/>
              <a:latin typeface="+mn-lt"/>
              <a:ea typeface="+mn-ea"/>
              <a:cs typeface="+mn-cs"/>
            </a:rPr>
            <a:t>P</a:t>
          </a:r>
          <a:r>
            <a:rPr lang="en-GB" sz="1100">
              <a:solidFill>
                <a:schemeClr val="dk1"/>
              </a:solidFill>
              <a:effectLst/>
              <a:latin typeface="+mn-lt"/>
              <a:ea typeface="+mn-ea"/>
              <a:cs typeface="+mn-cs"/>
            </a:rPr>
            <a:t>)/2. For instance, if </a:t>
          </a:r>
          <a:r>
            <a:rPr lang="en-GB" sz="1100" i="1">
              <a:solidFill>
                <a:schemeClr val="dk1"/>
              </a:solidFill>
              <a:effectLst/>
              <a:latin typeface="+mn-lt"/>
              <a:ea typeface="+mn-ea"/>
              <a:cs typeface="+mn-cs"/>
            </a:rPr>
            <a:t>P</a:t>
          </a:r>
          <a:r>
            <a:rPr lang="en-GB" sz="1100">
              <a:solidFill>
                <a:schemeClr val="dk1"/>
              </a:solidFill>
              <a:effectLst/>
              <a:latin typeface="+mn-lt"/>
              <a:ea typeface="+mn-ea"/>
              <a:cs typeface="+mn-cs"/>
            </a:rPr>
            <a:t> = 95%, the risk will be 2.5 %.</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assumes measurement result expressed with uncertainty has a normal distribution.</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The spreadsheet is not applicable to more complex distributions of the estimate of the measurand, to multivariate conformity assessments and to Bayesian conformity assessments. Nevertheless, this spreadsheet can be useful for a large number of test laboratories that perform accredited chemical analysis.</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The user of the spreadsheet should have basic knowledge on conformity assessments, for instance acquired by reading the Eurachem/CITAC guide on the use of measurement uncertainty in conformity assessment [1].</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Although the spreadsheet was checked for algorithms validity, the authors are not responsible for the impact of any mistake of the used version of the spreadsheet. The final users of the spreadsheet are encouraged to check and validate the used formulas and to report to ForMEQ any mistakes or suggestions for a future version.</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pt-PT" sz="1100">
            <a:solidFill>
              <a:schemeClr val="dk1"/>
            </a:solidFill>
            <a:effectLst/>
            <a:latin typeface="+mn-lt"/>
            <a:ea typeface="+mn-ea"/>
            <a:cs typeface="+mn-cs"/>
          </a:endParaRPr>
        </a:p>
        <a:p>
          <a:r>
            <a:rPr lang="en-GB" sz="1400" b="1">
              <a:solidFill>
                <a:schemeClr val="dk1"/>
              </a:solidFill>
              <a:effectLst/>
              <a:latin typeface="+mn-lt"/>
              <a:ea typeface="+mn-ea"/>
              <a:cs typeface="+mn-cs"/>
            </a:rPr>
            <a:t>Instructions:</a:t>
          </a:r>
          <a:endParaRPr lang="pt-PT" sz="1400">
            <a:solidFill>
              <a:schemeClr val="dk1"/>
            </a:solidFill>
            <a:effectLst/>
            <a:latin typeface="+mn-lt"/>
            <a:ea typeface="+mn-ea"/>
            <a:cs typeface="+mn-cs"/>
          </a:endParaRPr>
        </a:p>
        <a:p>
          <a:r>
            <a:rPr lang="en-GB" sz="1100">
              <a:solidFill>
                <a:schemeClr val="dk1"/>
              </a:solidFill>
              <a:effectLst/>
              <a:latin typeface="+mn-lt"/>
              <a:ea typeface="+mn-ea"/>
              <a:cs typeface="+mn-cs"/>
            </a:rPr>
            <a:t>The spreadsheet can be used by entering the following data and extracting the conformity conclusion from sheet “Conformity Assessment”.</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1</a:t>
          </a:r>
          <a:r>
            <a:rPr lang="en-GB" sz="1100" baseline="30000">
              <a:solidFill>
                <a:schemeClr val="dk1"/>
              </a:solidFill>
              <a:effectLst/>
              <a:latin typeface="+mn-lt"/>
              <a:ea typeface="+mn-ea"/>
              <a:cs typeface="+mn-cs"/>
            </a:rPr>
            <a:t>st</a:t>
          </a:r>
          <a:r>
            <a:rPr lang="en-GB" sz="1100">
              <a:solidFill>
                <a:schemeClr val="dk1"/>
              </a:solidFill>
              <a:effectLst/>
              <a:latin typeface="+mn-lt"/>
              <a:ea typeface="+mn-ea"/>
              <a:cs typeface="+mn-cs"/>
            </a:rPr>
            <a:t>: Select the type of reference risk on cell I8 (“Consumer’s Risk”, “Producer’s Risk” or “Shared Risk”). Consumer’s and producer’s risk is the risk of a false acceptance or a false rejection, respectively.</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2</a:t>
          </a:r>
          <a:r>
            <a:rPr lang="en-GB" sz="1100" baseline="30000">
              <a:solidFill>
                <a:schemeClr val="dk1"/>
              </a:solidFill>
              <a:effectLst/>
              <a:latin typeface="+mn-lt"/>
              <a:ea typeface="+mn-ea"/>
              <a:cs typeface="+mn-cs"/>
            </a:rPr>
            <a:t>nd</a:t>
          </a:r>
          <a:r>
            <a:rPr lang="en-GB" sz="1100">
              <a:solidFill>
                <a:schemeClr val="dk1"/>
              </a:solidFill>
              <a:effectLst/>
              <a:latin typeface="+mn-lt"/>
              <a:ea typeface="+mn-ea"/>
              <a:cs typeface="+mn-cs"/>
            </a:rPr>
            <a:t>: Enter the reference risk on cell I10 (Relevant when “Consumer’s Risk” or “Producer’s risk” is selected in cell I8);</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3</a:t>
          </a:r>
          <a:r>
            <a:rPr lang="en-GB" sz="1100" baseline="30000">
              <a:solidFill>
                <a:schemeClr val="dk1"/>
              </a:solidFill>
              <a:effectLst/>
              <a:latin typeface="+mn-lt"/>
              <a:ea typeface="+mn-ea"/>
              <a:cs typeface="+mn-cs"/>
            </a:rPr>
            <a:t>rd</a:t>
          </a:r>
          <a:r>
            <a:rPr lang="en-GB" sz="1100">
              <a:solidFill>
                <a:schemeClr val="dk1"/>
              </a:solidFill>
              <a:effectLst/>
              <a:latin typeface="+mn-lt"/>
              <a:ea typeface="+mn-ea"/>
              <a:cs typeface="+mn-cs"/>
            </a:rPr>
            <a:t>: Enter the units of the measured quantity, typically a concentration, in cell I12;</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4</a:t>
          </a:r>
          <a:r>
            <a:rPr lang="en-GB" sz="1100" baseline="30000">
              <a:solidFill>
                <a:schemeClr val="dk1"/>
              </a:solidFill>
              <a:effectLst/>
              <a:latin typeface="+mn-lt"/>
              <a:ea typeface="+mn-ea"/>
              <a:cs typeface="+mn-cs"/>
            </a:rPr>
            <a:t>th</a:t>
          </a:r>
          <a:r>
            <a:rPr lang="en-GB" sz="1100">
              <a:solidFill>
                <a:schemeClr val="dk1"/>
              </a:solidFill>
              <a:effectLst/>
              <a:latin typeface="+mn-lt"/>
              <a:ea typeface="+mn-ea"/>
              <a:cs typeface="+mn-cs"/>
            </a:rPr>
            <a:t>: If available, enter the target (maximum) uncertainty in cell I17 and select the type of target uncertainty (Select “Absolute” or “Relative” type in cell I15 and “Standard” or “Expanded” form in cell I16). If an “Expanded” uncertainty is considered, enter the respective coverage factor in cell O16. Relative uncertainties are entered has fractions (for instance, a 5 % is entered has 0.05);</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5</a:t>
          </a:r>
          <a:r>
            <a:rPr lang="en-GB" sz="1100" baseline="30000">
              <a:solidFill>
                <a:schemeClr val="dk1"/>
              </a:solidFill>
              <a:effectLst/>
              <a:latin typeface="+mn-lt"/>
              <a:ea typeface="+mn-ea"/>
              <a:cs typeface="+mn-cs"/>
            </a:rPr>
            <a:t>th</a:t>
          </a:r>
          <a:r>
            <a:rPr lang="en-GB" sz="1100">
              <a:solidFill>
                <a:schemeClr val="dk1"/>
              </a:solidFill>
              <a:effectLst/>
              <a:latin typeface="+mn-lt"/>
              <a:ea typeface="+mn-ea"/>
              <a:cs typeface="+mn-cs"/>
            </a:rPr>
            <a:t>: Select the type of legal or specification limit in cell I19 (“Lower limit”, “Upper limit” or “Interval”) and enter the limit(s) value(s) on cells L23 and L25. The document that presents the limits can be inserted in cell I21.</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6</a:t>
          </a:r>
          <a:r>
            <a:rPr lang="en-GB" sz="1100" baseline="30000">
              <a:solidFill>
                <a:schemeClr val="dk1"/>
              </a:solidFill>
              <a:effectLst/>
              <a:latin typeface="+mn-lt"/>
              <a:ea typeface="+mn-ea"/>
              <a:cs typeface="+mn-cs"/>
            </a:rPr>
            <a:t>th</a:t>
          </a:r>
          <a:r>
            <a:rPr lang="en-GB" sz="1100">
              <a:solidFill>
                <a:schemeClr val="dk1"/>
              </a:solidFill>
              <a:effectLst/>
              <a:latin typeface="+mn-lt"/>
              <a:ea typeface="+mn-ea"/>
              <a:cs typeface="+mn-cs"/>
            </a:rPr>
            <a:t>: Enter the uncertainty of measurements performed at the limit(s) in cells I32 and I33. Select the type of reported uncertainties using cells I30 and I31, and, if an expanded uncertainty is entered, insert the coverage factor in cell O30; </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7</a:t>
          </a:r>
          <a:r>
            <a:rPr lang="en-GB" sz="1100" baseline="30000">
              <a:solidFill>
                <a:schemeClr val="dk1"/>
              </a:solidFill>
              <a:effectLst/>
              <a:latin typeface="+mn-lt"/>
              <a:ea typeface="+mn-ea"/>
              <a:cs typeface="+mn-cs"/>
            </a:rPr>
            <a:t>th</a:t>
          </a:r>
          <a:r>
            <a:rPr lang="en-GB" sz="1100">
              <a:solidFill>
                <a:schemeClr val="dk1"/>
              </a:solidFill>
              <a:effectLst/>
              <a:latin typeface="+mn-lt"/>
              <a:ea typeface="+mn-ea"/>
              <a:cs typeface="+mn-cs"/>
            </a:rPr>
            <a:t>: Enter the value of the measured quantity in the sample in cell I41;</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8</a:t>
          </a:r>
          <a:r>
            <a:rPr lang="en-GB" sz="1100" baseline="30000">
              <a:solidFill>
                <a:schemeClr val="dk1"/>
              </a:solidFill>
              <a:effectLst/>
              <a:latin typeface="+mn-lt"/>
              <a:ea typeface="+mn-ea"/>
              <a:cs typeface="+mn-cs"/>
            </a:rPr>
            <a:t>th</a:t>
          </a:r>
          <a:r>
            <a:rPr lang="en-GB" sz="1100">
              <a:solidFill>
                <a:schemeClr val="dk1"/>
              </a:solidFill>
              <a:effectLst/>
              <a:latin typeface="+mn-lt"/>
              <a:ea typeface="+mn-ea"/>
              <a:cs typeface="+mn-cs"/>
            </a:rPr>
            <a:t>: Extract the decision rule from cell I39 and the conformity decision from cell I42. In cells I46 to I48, possible ways of reporting the conformity decision are presented. The considered acceptance limits is/are reported in cells I36 and I37.</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___________________</a:t>
          </a:r>
          <a:endParaRPr lang="pt-PT" sz="1100">
            <a:solidFill>
              <a:schemeClr val="dk1"/>
            </a:solidFill>
            <a:effectLst/>
            <a:latin typeface="+mn-lt"/>
            <a:ea typeface="+mn-ea"/>
            <a:cs typeface="+mn-cs"/>
          </a:endParaRPr>
        </a:p>
        <a:p>
          <a:r>
            <a:rPr lang="en-GB" sz="1100" b="1">
              <a:solidFill>
                <a:schemeClr val="dk1"/>
              </a:solidFill>
              <a:effectLst/>
              <a:latin typeface="+mn-lt"/>
              <a:ea typeface="+mn-ea"/>
              <a:cs typeface="+mn-cs"/>
            </a:rPr>
            <a:t>Note:</a:t>
          </a:r>
          <a:r>
            <a:rPr lang="en-GB" sz="1100">
              <a:solidFill>
                <a:schemeClr val="dk1"/>
              </a:solidFill>
              <a:effectLst/>
              <a:latin typeface="+mn-lt"/>
              <a:ea typeface="+mn-ea"/>
              <a:cs typeface="+mn-cs"/>
            </a:rPr>
            <a:t> In assessing the conformity with an interval of values, if the measurement uncertainty is too high, it can be not possible to achieve the entered maximum producer’s or consumer’s risk. The effective risk is reported in cell P37, and I46 to I48. The effective risk is determined by an iterative process carried out in the sheet “Aux_Overlap_Intervals”.</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pt-PT" sz="1100">
            <a:solidFill>
              <a:schemeClr val="dk1"/>
            </a:solidFill>
            <a:effectLst/>
            <a:latin typeface="+mn-lt"/>
            <a:ea typeface="+mn-ea"/>
            <a:cs typeface="+mn-cs"/>
          </a:endParaRPr>
        </a:p>
        <a:p>
          <a:r>
            <a:rPr lang="en-GB" sz="1400" b="1">
              <a:solidFill>
                <a:schemeClr val="dk1"/>
              </a:solidFill>
              <a:effectLst/>
              <a:latin typeface="+mn-lt"/>
              <a:ea typeface="+mn-ea"/>
              <a:cs typeface="+mn-cs"/>
            </a:rPr>
            <a:t>References:</a:t>
          </a:r>
          <a:endParaRPr lang="pt-PT" sz="1400">
            <a:solidFill>
              <a:schemeClr val="dk1"/>
            </a:solidFill>
            <a:effectLst/>
            <a:latin typeface="+mn-lt"/>
            <a:ea typeface="+mn-ea"/>
            <a:cs typeface="+mn-cs"/>
          </a:endParaRPr>
        </a:p>
        <a:p>
          <a:r>
            <a:rPr lang="en-GB" sz="1100">
              <a:solidFill>
                <a:schemeClr val="dk1"/>
              </a:solidFill>
              <a:effectLst/>
              <a:latin typeface="+mn-lt"/>
              <a:ea typeface="+mn-ea"/>
              <a:cs typeface="+mn-cs"/>
            </a:rPr>
            <a:t>1. S. L. R. Ellison, A. Williams (Eds), Eurachem/CITAC guide: Use of uncertainty information in compliance assessment, First Edition, 2007 (Available from www.eurachem.org).</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2. JCGM 106:2012, Evaluation of measurement data – The role of measurement uncertainty in conformity assessment, BIPM, 2012 (Available from www.bipm.org).</a:t>
          </a:r>
          <a:endParaRPr lang="pt-PT" sz="1100">
            <a:solidFill>
              <a:schemeClr val="dk1"/>
            </a:solidFill>
            <a:effectLst/>
            <a:latin typeface="+mn-lt"/>
            <a:ea typeface="+mn-ea"/>
            <a:cs typeface="+mn-cs"/>
          </a:endParaRPr>
        </a:p>
        <a:p>
          <a:r>
            <a:rPr lang="en-GB" sz="1100">
              <a:solidFill>
                <a:schemeClr val="dk1"/>
              </a:solidFill>
              <a:effectLst/>
              <a:latin typeface="+mn-lt"/>
              <a:ea typeface="+mn-ea"/>
              <a:cs typeface="+mn-cs"/>
            </a:rPr>
            <a:t>3. ILAC G8:09/2019, Guidelines on Decision Rules and Statements of Conformity, ILAC, 2019 (Available from www.ilac.org).</a:t>
          </a:r>
          <a:endParaRPr lang="pt-PT" sz="1100">
            <a:solidFill>
              <a:schemeClr val="dk1"/>
            </a:solidFill>
            <a:effectLst/>
            <a:latin typeface="+mn-lt"/>
            <a:ea typeface="+mn-ea"/>
            <a:cs typeface="+mn-cs"/>
          </a:endParaRPr>
        </a:p>
        <a:p>
          <a:endParaRPr lang="pt-PT"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6"/>
  <sheetViews>
    <sheetView tabSelected="1" zoomScale="90" zoomScaleNormal="90" zoomScaleSheetLayoutView="80" workbookViewId="0"/>
  </sheetViews>
  <sheetFormatPr defaultColWidth="9.140625" defaultRowHeight="15"/>
  <cols>
    <col min="1" max="11" width="9.140625" style="3"/>
    <col min="12" max="12" width="9.140625" style="3" customWidth="1"/>
    <col min="13" max="13" width="12.28515625" style="3" customWidth="1"/>
    <col min="14" max="16" width="9.7109375" style="3" customWidth="1"/>
    <col min="17" max="27" width="9.140625" style="3"/>
    <col min="28" max="28" width="9.140625" style="3" customWidth="1"/>
    <col min="29" max="16384" width="9.140625" style="3"/>
  </cols>
  <sheetData>
    <row r="1" spans="1:31">
      <c r="A1" s="3" t="s">
        <v>94</v>
      </c>
    </row>
    <row r="2" spans="1:31">
      <c r="AC2" s="5"/>
      <c r="AD2" s="6"/>
      <c r="AE2" s="7"/>
    </row>
    <row r="3" spans="1:31" ht="23.25">
      <c r="B3" s="60" t="s">
        <v>0</v>
      </c>
      <c r="AC3" s="8"/>
      <c r="AD3" s="9"/>
      <c r="AE3" s="10"/>
    </row>
    <row r="4" spans="1:31">
      <c r="AC4" s="11"/>
      <c r="AD4" s="12"/>
      <c r="AE4" s="13"/>
    </row>
    <row r="5" spans="1:31">
      <c r="B5" s="2" t="s">
        <v>17</v>
      </c>
      <c r="E5" s="2"/>
    </row>
    <row r="6" spans="1:31" ht="5.0999999999999996" customHeight="1">
      <c r="B6" s="14"/>
      <c r="C6" s="15"/>
      <c r="D6" s="15"/>
      <c r="E6" s="16"/>
      <c r="F6" s="15"/>
      <c r="G6" s="15"/>
      <c r="H6" s="15"/>
      <c r="I6" s="15"/>
      <c r="J6" s="15"/>
      <c r="K6" s="15"/>
      <c r="L6" s="15"/>
      <c r="M6" s="15"/>
      <c r="N6" s="15"/>
      <c r="O6" s="15"/>
      <c r="P6" s="15"/>
      <c r="Q6" s="15"/>
      <c r="R6" s="15"/>
      <c r="S6" s="15"/>
      <c r="T6" s="15"/>
      <c r="U6" s="15"/>
      <c r="V6" s="15"/>
      <c r="W6" s="15"/>
      <c r="X6" s="15"/>
      <c r="Y6" s="15"/>
      <c r="Z6" s="15"/>
      <c r="AA6" s="15"/>
      <c r="AB6" s="15"/>
      <c r="AC6" s="15"/>
      <c r="AD6" s="15"/>
      <c r="AE6" s="17"/>
    </row>
    <row r="7" spans="1:31">
      <c r="E7" s="2"/>
    </row>
    <row r="8" spans="1:31">
      <c r="H8" s="18" t="s">
        <v>83</v>
      </c>
      <c r="I8" s="83" t="s">
        <v>79</v>
      </c>
      <c r="J8" s="83"/>
      <c r="K8" s="83"/>
      <c r="L8" s="19" t="s">
        <v>6</v>
      </c>
      <c r="M8" s="61" t="str">
        <f>IF($I$8="Consumer's Risk","Note: The consumer's risk is the risk of a false acceptance of the analysed item (e.g. product)",IF($I$8="Producer's Risk","Note: The producer's risk is the risk of a false rejection of the analysed item (e.g. product)",IF($I$8="Shared Risk","Note: The consumer and the producer share the risk of a false acceptance or a false rejection of the analysed item (e.g. product) that can reach a value up to 50 %","Please select a reference risk")))</f>
        <v>Note: The consumer's risk is the risk of a false acceptance of the analysed item (e.g. product)</v>
      </c>
      <c r="N8" s="20"/>
      <c r="O8" s="20"/>
      <c r="P8" s="20"/>
      <c r="Q8" s="20"/>
      <c r="R8" s="20"/>
      <c r="S8" s="20"/>
      <c r="T8" s="20"/>
      <c r="U8" s="20"/>
      <c r="V8" s="20"/>
      <c r="W8" s="20"/>
      <c r="X8" s="20"/>
      <c r="Y8" s="20"/>
    </row>
    <row r="10" spans="1:31">
      <c r="F10" s="29"/>
      <c r="G10" s="29"/>
      <c r="H10" s="30" t="s">
        <v>84</v>
      </c>
      <c r="I10" s="84">
        <v>0.05</v>
      </c>
      <c r="J10" s="84"/>
      <c r="K10" s="84"/>
      <c r="L10" s="80" t="str">
        <f>IF(I8="Shared risk"," (The shared risk can reach up to "&amp;ROUND(P37*100,1)&amp;" %)"," (Typically 5 % or 1 %)")</f>
        <v xml:space="preserve"> (Typically 5 % or 1 %)</v>
      </c>
      <c r="M10" s="29"/>
      <c r="N10" s="29"/>
    </row>
    <row r="11" spans="1:31">
      <c r="H11" s="18"/>
    </row>
    <row r="12" spans="1:31">
      <c r="H12" s="18" t="s">
        <v>85</v>
      </c>
      <c r="I12" s="85" t="s">
        <v>80</v>
      </c>
      <c r="J12" s="85"/>
      <c r="K12" s="85"/>
      <c r="L12" s="2"/>
    </row>
    <row r="13" spans="1:31">
      <c r="W13" s="2" t="s">
        <v>18</v>
      </c>
    </row>
    <row r="14" spans="1:31">
      <c r="H14" s="18" t="s">
        <v>86</v>
      </c>
      <c r="I14" s="91" t="s">
        <v>52</v>
      </c>
      <c r="J14" s="91"/>
      <c r="K14" s="91"/>
      <c r="W14" s="62"/>
      <c r="X14" s="3" t="s">
        <v>19</v>
      </c>
    </row>
    <row r="15" spans="1:31">
      <c r="H15" s="63" t="s">
        <v>7</v>
      </c>
      <c r="I15" s="85" t="s">
        <v>59</v>
      </c>
      <c r="J15" s="85"/>
      <c r="K15" s="85"/>
      <c r="L15" s="19" t="s">
        <v>6</v>
      </c>
      <c r="W15" s="64"/>
      <c r="X15" s="3" t="s">
        <v>48</v>
      </c>
    </row>
    <row r="16" spans="1:31">
      <c r="H16" s="63" t="s">
        <v>8</v>
      </c>
      <c r="I16" s="85" t="s">
        <v>10</v>
      </c>
      <c r="J16" s="85"/>
      <c r="K16" s="85"/>
      <c r="L16" s="19" t="s">
        <v>6</v>
      </c>
      <c r="N16" s="18" t="s">
        <v>9</v>
      </c>
      <c r="O16" s="59">
        <v>2</v>
      </c>
      <c r="V16" s="2"/>
      <c r="W16" s="65"/>
      <c r="X16" s="3" t="s">
        <v>20</v>
      </c>
    </row>
    <row r="17" spans="2:31">
      <c r="D17" s="77"/>
      <c r="E17" s="78"/>
      <c r="F17" s="78"/>
      <c r="G17" s="78"/>
      <c r="H17" s="79" t="str">
        <f>IF(OR($I$15="",$I$16=""),"- ","Target "&amp;I15&amp;" and "&amp;I16&amp;" uncertainty:")</f>
        <v>Target Relative and Expanded uncertainty:</v>
      </c>
      <c r="I17" s="90">
        <v>0.1</v>
      </c>
      <c r="J17" s="90"/>
      <c r="K17" s="90"/>
      <c r="L17" s="64" t="str">
        <f>IF(OR($I$15="",$I$16="",$I$17="")," -",IF($I$15="Absolute"," "&amp;$I$12," (unitless)"))</f>
        <v xml:space="preserve"> (unitless)</v>
      </c>
      <c r="M17" s="80" t="str">
        <f>IF(AND(I15="Relative",ABS(I17)&gt;1),"Warning: Relative uncertainty greater than 100 %","")</f>
        <v/>
      </c>
      <c r="N17" s="29"/>
      <c r="O17" s="29"/>
      <c r="P17" s="29"/>
      <c r="Q17" s="29"/>
      <c r="W17" s="4" t="s">
        <v>50</v>
      </c>
      <c r="X17" s="66" t="s">
        <v>51</v>
      </c>
    </row>
    <row r="18" spans="2:31">
      <c r="H18" s="4"/>
    </row>
    <row r="19" spans="2:31">
      <c r="H19" s="18" t="s">
        <v>87</v>
      </c>
      <c r="I19" s="85" t="s">
        <v>71</v>
      </c>
      <c r="J19" s="85"/>
      <c r="K19" s="85"/>
      <c r="L19" s="19" t="s">
        <v>6</v>
      </c>
    </row>
    <row r="20" spans="2:31">
      <c r="H20" s="30"/>
      <c r="I20" s="36"/>
      <c r="J20" s="36"/>
      <c r="K20" s="36"/>
      <c r="L20" s="31"/>
      <c r="M20" s="29"/>
      <c r="N20" s="30"/>
      <c r="O20" s="32"/>
      <c r="P20" s="32"/>
      <c r="Q20" s="32"/>
      <c r="R20" s="32"/>
      <c r="S20" s="32"/>
    </row>
    <row r="21" spans="2:31">
      <c r="H21" s="18" t="s">
        <v>69</v>
      </c>
      <c r="I21" s="85" t="s">
        <v>70</v>
      </c>
      <c r="J21" s="85"/>
      <c r="K21" s="85"/>
      <c r="L21" s="67" t="s">
        <v>73</v>
      </c>
      <c r="M21" s="29"/>
      <c r="N21" s="30"/>
      <c r="O21" s="32"/>
      <c r="P21" s="32"/>
      <c r="Q21" s="32"/>
      <c r="R21" s="32"/>
      <c r="S21" s="32"/>
    </row>
    <row r="22" spans="2:31">
      <c r="H22" s="30"/>
      <c r="I22" s="36"/>
      <c r="J22" s="36"/>
      <c r="K22" s="36"/>
      <c r="L22" s="31"/>
      <c r="M22" s="29"/>
      <c r="N22" s="30"/>
      <c r="O22" s="32"/>
      <c r="P22" s="32"/>
      <c r="Q22" s="32"/>
      <c r="R22" s="32"/>
      <c r="S22" s="32"/>
    </row>
    <row r="23" spans="2:31">
      <c r="H23" s="30" t="s">
        <v>74</v>
      </c>
      <c r="I23" s="89" t="str">
        <f>IF(OR($I$19="Lower limit",$I$19="Interval"),"Lower limit",IF($I$19="Upper limit","Upper limit","Select limit(s) type"))</f>
        <v>Lower limit</v>
      </c>
      <c r="J23" s="89"/>
      <c r="K23" s="89"/>
      <c r="L23" s="59">
        <v>90</v>
      </c>
      <c r="M23" s="68" t="str">
        <f>IF($I$12="","?",$I$12)</f>
        <v>g/100 g</v>
      </c>
      <c r="N23" s="30"/>
      <c r="O23" s="32"/>
      <c r="P23" s="32"/>
      <c r="Q23" s="32"/>
      <c r="R23" s="32"/>
      <c r="S23" s="32"/>
    </row>
    <row r="24" spans="2:31" ht="5.0999999999999996" customHeight="1">
      <c r="H24" s="30"/>
      <c r="I24" s="36"/>
      <c r="J24" s="36"/>
      <c r="K24" s="36"/>
      <c r="L24" s="31"/>
      <c r="M24" s="29"/>
      <c r="N24" s="30"/>
      <c r="O24" s="32"/>
      <c r="P24" s="32"/>
      <c r="Q24" s="32"/>
      <c r="R24" s="32"/>
      <c r="S24" s="32"/>
    </row>
    <row r="25" spans="2:31" s="29" customFormat="1">
      <c r="H25" s="30"/>
      <c r="I25" s="89" t="str">
        <f>IF($I$19="Interval","Upper limit","-")</f>
        <v>Upper limit</v>
      </c>
      <c r="J25" s="89"/>
      <c r="K25" s="89"/>
      <c r="L25" s="59">
        <v>110</v>
      </c>
      <c r="M25" s="68" t="str">
        <f>IF(I25="-","-",IF($I$12="","?",$I$12))</f>
        <v>g/100 g</v>
      </c>
      <c r="N25" s="30"/>
      <c r="O25" s="32"/>
      <c r="P25" s="32"/>
      <c r="Q25" s="32"/>
      <c r="R25" s="32"/>
      <c r="S25" s="32"/>
      <c r="T25" s="3"/>
      <c r="U25" s="3"/>
      <c r="V25" s="3"/>
      <c r="W25" s="3"/>
      <c r="X25" s="3"/>
      <c r="Y25" s="3"/>
    </row>
    <row r="26" spans="2:31">
      <c r="B26" s="2" t="s">
        <v>1</v>
      </c>
      <c r="C26" s="2"/>
      <c r="E26" s="2"/>
    </row>
    <row r="27" spans="2:31" ht="5.0999999999999996" customHeight="1">
      <c r="B27" s="14"/>
      <c r="C27" s="15"/>
      <c r="D27" s="15"/>
      <c r="E27" s="16"/>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7"/>
    </row>
    <row r="28" spans="2:31">
      <c r="E28" s="2"/>
    </row>
    <row r="29" spans="2:31">
      <c r="C29" s="21"/>
      <c r="H29" s="18" t="s">
        <v>88</v>
      </c>
      <c r="O29" s="22"/>
    </row>
    <row r="30" spans="2:31">
      <c r="H30" s="63" t="s">
        <v>7</v>
      </c>
      <c r="I30" s="85" t="s">
        <v>59</v>
      </c>
      <c r="J30" s="85"/>
      <c r="K30" s="85"/>
      <c r="L30" s="19" t="s">
        <v>6</v>
      </c>
      <c r="M30" s="23"/>
      <c r="N30" s="18" t="s">
        <v>9</v>
      </c>
      <c r="O30" s="59">
        <v>2</v>
      </c>
      <c r="R30" s="69" t="s">
        <v>49</v>
      </c>
    </row>
    <row r="31" spans="2:31">
      <c r="H31" s="63" t="s">
        <v>8</v>
      </c>
      <c r="I31" s="85" t="s">
        <v>10</v>
      </c>
      <c r="J31" s="85"/>
      <c r="K31" s="85"/>
      <c r="L31" s="19" t="s">
        <v>6</v>
      </c>
      <c r="M31" s="91" t="s">
        <v>46</v>
      </c>
      <c r="N31" s="91"/>
      <c r="O31" s="91"/>
      <c r="P31" s="91"/>
      <c r="Q31" s="24"/>
      <c r="R31" s="25"/>
      <c r="U31" s="18"/>
      <c r="W31" s="18" t="s">
        <v>60</v>
      </c>
      <c r="X31" s="68">
        <f>IF($I$8="Shared Risk",0,_xlfn.NORM.INV((1-I10),0,1))</f>
        <v>1.6448536269514715</v>
      </c>
      <c r="Y31" s="3" t="s">
        <v>75</v>
      </c>
    </row>
    <row r="32" spans="2:31">
      <c r="B32" s="77"/>
      <c r="C32" s="78"/>
      <c r="D32" s="78"/>
      <c r="E32" s="78"/>
      <c r="F32" s="78"/>
      <c r="G32" s="78"/>
      <c r="H32" s="79" t="str">
        <f>IF(OR(I30="",I31=""),"- ",I30&amp;" and "&amp;I31&amp;" measurement uncertainty at the "&amp;I23&amp;":")</f>
        <v>Relative and Expanded measurement uncertainty at the Lower limit:</v>
      </c>
      <c r="I32" s="90">
        <v>0.05</v>
      </c>
      <c r="J32" s="90"/>
      <c r="K32" s="90"/>
      <c r="L32" s="64" t="str">
        <f>IF(OR(I30="",I31="")," -",IF($I$30="Absolute"," "&amp;$I$12," (unitless)"))</f>
        <v xml:space="preserve"> (unitless)</v>
      </c>
      <c r="M32" s="89" t="str">
        <f>IF(OR($I$15="",$I$16="",$I$17="",$I$30="",$I$31="",$I$32=""),"-",IF(I19&lt;&gt;"Upper limit",IF(X35&lt;=X39,"Uncertainty not greater than the target value","Uncertainty GREATER than the target value"),IF(X36&lt;=X40,"Uncertainty not greater than the target value","Uncertainty GREATER than the target value")))</f>
        <v>Uncertainty not greater than the target value</v>
      </c>
      <c r="N32" s="89"/>
      <c r="O32" s="89"/>
      <c r="P32" s="89"/>
      <c r="Q32" s="24"/>
      <c r="R32" s="25"/>
      <c r="U32" s="18"/>
    </row>
    <row r="33" spans="2:31">
      <c r="B33" s="77"/>
      <c r="C33" s="78"/>
      <c r="D33" s="78"/>
      <c r="E33" s="78"/>
      <c r="F33" s="78"/>
      <c r="G33" s="78"/>
      <c r="H33" s="79" t="str">
        <f>IF(OR(I30="",I31=""),"- ",I30&amp;" and "&amp;I31&amp;" measurement uncertainty at the "&amp;I25&amp;":")</f>
        <v>Relative and Expanded measurement uncertainty at the Upper limit:</v>
      </c>
      <c r="I33" s="90">
        <v>0.05</v>
      </c>
      <c r="J33" s="90"/>
      <c r="K33" s="90"/>
      <c r="L33" s="64" t="str">
        <f>IF(OR(I30="",I31="")," -",IF($I$30="Absolute"," "&amp;$I$12," (unitless)"))</f>
        <v xml:space="preserve"> (unitless)</v>
      </c>
      <c r="M33" s="93" t="str">
        <f>IF(OR($I$15="",$I$16="",$I$17="",$I$30="",$I$31="",$I$33=""),"-",IF(I19&lt;&gt;"Interval","-",IF(X36&lt;=X40,"Uncertainty not greater than the target value","Uncertainty GREATER than the target value")))</f>
        <v>Uncertainty not greater than the target value</v>
      </c>
      <c r="N33" s="93"/>
      <c r="O33" s="93"/>
      <c r="P33" s="93"/>
      <c r="Q33" s="24"/>
      <c r="R33" s="25"/>
      <c r="S33" s="18"/>
      <c r="W33" s="18" t="s">
        <v>15</v>
      </c>
      <c r="X33" s="68">
        <f>IF($I$23="Lower limit",L23,"-")</f>
        <v>90</v>
      </c>
      <c r="Y33" s="68" t="str">
        <f>IF(X33="-","-",$I$12)</f>
        <v>g/100 g</v>
      </c>
    </row>
    <row r="34" spans="2:31">
      <c r="H34" s="92" t="str">
        <f>IF(AND(I30="Relative",I19&lt;&gt;"Interval",ABS(I32)&gt;1),"Warning: Relative uncertainty GREATER than 100 %",IF(AND(I30="Relative",I19="Interval",OR(ABS(I32)&gt;1,ABS(I33)&gt;1)),"Warning: Relative uncertainty GREATER than 100 %",""))</f>
        <v/>
      </c>
      <c r="I34" s="92"/>
      <c r="J34" s="92"/>
      <c r="K34" s="92"/>
      <c r="L34" s="92"/>
      <c r="Q34" s="24"/>
      <c r="R34" s="25"/>
      <c r="S34" s="18"/>
      <c r="W34" s="18" t="s">
        <v>16</v>
      </c>
      <c r="X34" s="68">
        <f>IF(I23="Upper limit",L23,IF(I25="Upper limit",L25,"-"))</f>
        <v>110</v>
      </c>
      <c r="Y34" s="68" t="str">
        <f t="shared" ref="Y34:Y38" si="0">IF(X34="-","-",$I$12)</f>
        <v>g/100 g</v>
      </c>
    </row>
    <row r="35" spans="2:31">
      <c r="H35" s="18" t="s">
        <v>89</v>
      </c>
      <c r="Q35" s="24"/>
      <c r="R35" s="25"/>
      <c r="S35" s="18"/>
      <c r="W35" s="18" t="s">
        <v>13</v>
      </c>
      <c r="X35" s="68">
        <f>IF(X33="-","-",IF($I$19&lt;&gt;"Upper limit",IF(AND($I$30="Absolute",$I$31="Expanded"),$I$32/$O$30,IF(AND($I$30="Relative",$I$31="Expanded"),$X$33*$I$32/$O$30,IF(AND($I$30="Absolute",$I$31="Standard"),$I$32,IF(AND($I$30="Relative",$I$31="Standard"),$I$32*$X$33,"ERROR"))))))</f>
        <v>2.25</v>
      </c>
      <c r="Y35" s="68" t="str">
        <f t="shared" si="0"/>
        <v>g/100 g</v>
      </c>
    </row>
    <row r="36" spans="2:31">
      <c r="F36" s="29"/>
      <c r="G36" s="29"/>
      <c r="H36" s="30" t="str">
        <f ca="1">IF(I36="-","- ","Lower acceptance limit:")</f>
        <v>Lower acceptance limit:</v>
      </c>
      <c r="I36" s="94">
        <f ca="1">IF(AB39="-","-",ROUND(AB39,IF(INT(LOG(X35*2))=LOG(X35*2),IF(INT((LOG(X35*2)-2)*-1)-1&lt;0,0,INT((LOG(X35*2)-2)*-1)-1),IF(INT((LOG(X35*2)-2)*-1)&lt;0,0,INT((LOG(X35*2)-2)*-1)))))</f>
        <v>93.7</v>
      </c>
      <c r="J36" s="94"/>
      <c r="K36" s="94"/>
      <c r="L36" s="29" t="str">
        <f>" "&amp;AC39</f>
        <v xml:space="preserve"> g/100 g</v>
      </c>
      <c r="M36" s="29"/>
      <c r="N36" s="29"/>
      <c r="O36" s="30" t="s">
        <v>60</v>
      </c>
      <c r="P36" s="70">
        <f ca="1">IF(I8="Shared Risk",0,IF($I$19="Interval",Aux_Overlap_Intervals!K15,X31))</f>
        <v>1.6449699384637166</v>
      </c>
      <c r="Q36" s="24"/>
      <c r="R36" s="25"/>
      <c r="S36" s="18"/>
      <c r="W36" s="18" t="s">
        <v>14</v>
      </c>
      <c r="X36" s="68">
        <f>IF(X34="-","-",IF($I$19="Interval",IF(AND($I$30="Absolute",$I$31="Expanded"),$I$33/$O$30,IF(AND($I$30="Relative",$I$31="Expanded"),$X$34*$I$33/$O$30,IF(AND($I$30="Absolute",$I$31="Standard"),$I$33,IF(AND($I$30="Relative",$I$31="Standard"),$I$33*$X$34,"ERROR")))),IF($I$19="Upper limit",IF(AND($I$30="Absolute",$I$31="Expanded"),$I$32/$O$30,IF(AND($I$30="Relative",$I$31="Expanded"),$X$34*$I$32/$O$30,IF(AND($I$30="Absolute",$I$31="Standard"),$I$32,IF(AND($I$30="Relative",$I$31="Standard"),$I$32*$X$34,"ERROR")))),"ERROR")))</f>
        <v>2.75</v>
      </c>
      <c r="Y36" s="68" t="str">
        <f t="shared" si="0"/>
        <v>g/100 g</v>
      </c>
      <c r="Z36" s="2" t="s">
        <v>23</v>
      </c>
    </row>
    <row r="37" spans="2:31">
      <c r="F37" s="29"/>
      <c r="G37" s="29"/>
      <c r="H37" s="30" t="str">
        <f ca="1">IF(I37="-","- ","Upper acceptance limit:")</f>
        <v>Upper acceptance limit:</v>
      </c>
      <c r="I37" s="94">
        <f ca="1">IF(AB40="-","-",ROUND(AB40,IF(INT(LOG(X36*2))=LOG(X36*2),IF(INT((LOG(X36*2)-2)*-1)-1&lt;0,0,INT((LOG(X36*2)-2)*-1)-1),IF(INT((LOG(X36*2)-2)*-1)&lt;0,0,INT((LOG(X36*2)-2)*-1)))))</f>
        <v>105.5</v>
      </c>
      <c r="J37" s="94"/>
      <c r="K37" s="94"/>
      <c r="L37" s="29" t="str">
        <f>" "&amp;AC40</f>
        <v xml:space="preserve"> g/100 g</v>
      </c>
      <c r="O37" s="18" t="str">
        <f>"Effective "&amp;I8&amp;":"</f>
        <v>Effective Consumer's Risk:</v>
      </c>
      <c r="P37" s="71">
        <f ca="1">IF(I8="Shared Risk",50%,IF(I19&lt;&gt;"Interval",I10,Aux_Overlap_Intervals!P15))</f>
        <v>4.9988009849453133E-2</v>
      </c>
      <c r="Q37" s="24"/>
      <c r="R37" s="25"/>
      <c r="S37" s="18"/>
      <c r="W37" s="28" t="s">
        <v>12</v>
      </c>
      <c r="X37" s="68">
        <f>IF(OR($X$31="",$X$33="-",$X$35="-"),"-",IF($I$8&lt;&gt;"Producer's risk",X33+X35*X31,X33-X35*X31))</f>
        <v>93.700920660640804</v>
      </c>
      <c r="Y37" s="68" t="str">
        <f t="shared" si="0"/>
        <v>g/100 g</v>
      </c>
      <c r="AA37" s="18" t="s">
        <v>21</v>
      </c>
      <c r="AB37" s="72">
        <f>IF($I$19="Interval",1-_xlfn.NORM.DIST(X34,X37,X35,TRUE),"-")</f>
        <v>2.177147351289932E-13</v>
      </c>
      <c r="AC37" s="3" t="s">
        <v>24</v>
      </c>
    </row>
    <row r="38" spans="2:31">
      <c r="Q38" s="24"/>
      <c r="R38" s="25"/>
      <c r="S38" s="18"/>
      <c r="W38" s="28" t="s">
        <v>11</v>
      </c>
      <c r="X38" s="68">
        <f>IF(OR($X$31="",$X$34="-",$X$36="-"),"-",IF($I$8="Consumer's Risk",X34-X36*X31,X34+X36*X31))</f>
        <v>105.47665252588345</v>
      </c>
      <c r="Y38" s="68" t="str">
        <f t="shared" si="0"/>
        <v>g/100 g</v>
      </c>
      <c r="AA38" s="18" t="s">
        <v>22</v>
      </c>
      <c r="AB38" s="72">
        <f>IF($I$19="Interval",_xlfn.NORM.DIST(X33,X38,X36,TRUE),"-")</f>
        <v>9.1222325171813605E-9</v>
      </c>
      <c r="AC38" s="3" t="s">
        <v>25</v>
      </c>
    </row>
    <row r="39" spans="2:31">
      <c r="G39" s="29"/>
      <c r="H39" s="30" t="s">
        <v>90</v>
      </c>
      <c r="I39" s="29" t="str">
        <f ca="1">IF(I19="Interval","The measured value is conform if equal or between "&amp;I36&amp;" "&amp;L36&amp;" and "&amp;I37&amp;" "&amp;L37&amp;".",IF(I19="Lower limit","The measured value is conform if equal or greater than "&amp;I36&amp;" "&amp;L36&amp;".",IF(I19="Upper limit","The measured value is conform if equal or lower than "&amp;I37&amp;" "&amp;L37&amp;".","ERROR")))</f>
        <v>The measured value is conform if equal or between 93,7  g/100 g and 105,5  g/100 g.</v>
      </c>
      <c r="J39" s="29"/>
      <c r="K39" s="29"/>
      <c r="L39" s="29"/>
      <c r="M39" s="29"/>
      <c r="N39" s="29"/>
      <c r="O39" s="29"/>
      <c r="Q39" s="24"/>
      <c r="R39" s="25"/>
      <c r="S39" s="18"/>
      <c r="W39" s="18" t="s">
        <v>44</v>
      </c>
      <c r="X39" s="68">
        <f>IF(OR($I$15="",$I$16="",$I$17=""),"-",IF(X35="-","-",IF(AND($I$15="Absolute",$I$16="Expanded"),$I$17/$O$16,IF(AND($I$15="Relative",$I$16="Expanded"),X33*$I$17/$O$16,IF(AND($I$15="Absolute",$I$16="Standard"),$I$17,IF(AND($I$15="Relative",$I$16="Standard"),$I$17*X33,"ERROR"))))))</f>
        <v>4.5</v>
      </c>
      <c r="Y39" s="68" t="str">
        <f>IF(X39="-","-",$I$12)</f>
        <v>g/100 g</v>
      </c>
      <c r="Z39" s="29"/>
      <c r="AA39" s="30" t="s">
        <v>12</v>
      </c>
      <c r="AB39" s="38">
        <f ca="1">IF(I8="Shared Risk",X33,IF($I$19="Interval",Aux_Overlap_Intervals!L15,X37))</f>
        <v>93.70118236154336</v>
      </c>
      <c r="AC39" s="73" t="str">
        <f>Y37</f>
        <v>g/100 g</v>
      </c>
    </row>
    <row r="40" spans="2:31">
      <c r="Q40" s="24"/>
      <c r="R40" s="25"/>
      <c r="S40" s="18"/>
      <c r="W40" s="18" t="s">
        <v>45</v>
      </c>
      <c r="X40" s="68">
        <f>IF(OR($I$15="",$I$16="",$I$17=""),"-",IF(X36="-","-",IF(AND($I$15="Absolute",$I$16="Expanded"),$I$17/$O$16,IF(AND($I$15="Relative",$I$16="Expanded"),X34*$I$17/$O$16,IF(AND($I$15="Absolute",$I$16="Standard"),$I$17,IF(AND($I$15="Relative",$I$16="Standard"),$I$17*X34,"ERROR"))))))</f>
        <v>5.5</v>
      </c>
      <c r="Y40" s="68" t="str">
        <f>IF(X40="-","-",$I$12)</f>
        <v>g/100 g</v>
      </c>
      <c r="Z40" s="29"/>
      <c r="AA40" s="30" t="s">
        <v>11</v>
      </c>
      <c r="AB40" s="38">
        <f ca="1">IF(I8="Shared Risk",X34,IF($I$19="Interval",Aux_Overlap_Intervals!M15,X38))</f>
        <v>105.47633266922477</v>
      </c>
      <c r="AC40" s="73" t="str">
        <f>Y38</f>
        <v>g/100 g</v>
      </c>
    </row>
    <row r="41" spans="2:31">
      <c r="H41" s="18" t="s">
        <v>91</v>
      </c>
      <c r="I41" s="90">
        <v>97</v>
      </c>
      <c r="J41" s="90"/>
      <c r="K41" s="90"/>
      <c r="L41" s="21" t="str">
        <f>IF(I12="",""," "&amp;I12)</f>
        <v xml:space="preserve"> g/100 g</v>
      </c>
      <c r="Q41" s="24"/>
      <c r="R41" s="25"/>
    </row>
    <row r="42" spans="2:31">
      <c r="E42" s="29"/>
      <c r="F42" s="29"/>
      <c r="G42" s="29"/>
      <c r="H42" s="74" t="s">
        <v>92</v>
      </c>
      <c r="I42" s="86" t="str">
        <f ca="1">IF($I$19="Lower limit",IF(I41&gt;=I36,"Item Conform","Item Not Conform"),IF($I$19="Upper limit",IF(I41&lt;=I37,"Item Conform","Item Not Conform"),IF($I$19="Interval",IF(AND(I41&gt;=I36,I41&lt;=I37),"Item Conform","Item Not Conform"),"ERROR")))</f>
        <v>Item Conform</v>
      </c>
      <c r="J42" s="87"/>
      <c r="K42" s="88"/>
      <c r="R42" s="25"/>
    </row>
    <row r="43" spans="2:31">
      <c r="B43" s="2" t="s">
        <v>2</v>
      </c>
      <c r="E43" s="2"/>
    </row>
    <row r="44" spans="2:31" ht="5.0999999999999996" customHeight="1">
      <c r="B44" s="14"/>
      <c r="C44" s="15"/>
      <c r="D44" s="15"/>
      <c r="E44" s="16"/>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7"/>
    </row>
    <row r="46" spans="2:31">
      <c r="H46" s="74" t="s">
        <v>93</v>
      </c>
      <c r="I46" s="3" t="str">
        <f ca="1">IF(I8&lt;&gt;"Shared Risk","The item is "&amp;IF(I42="Item Conform","conform","NOT conform")&amp;" with an effective "&amp;I8&amp;" of "&amp;ROUND(P37*100,1)&amp;" %.","The item is "&amp;IF(I42="Item Conform","conform","NOT conform")&amp;" with a shared consumer's and producer's risk that can reach a value of up to 50 % for one of these parties.")</f>
        <v>The item is conform with an effective Consumer's Risk of 5 %.</v>
      </c>
    </row>
    <row r="47" spans="2:31">
      <c r="H47" s="30" t="s">
        <v>61</v>
      </c>
      <c r="I47" s="29" t="str">
        <f ca="1">IF(I8="Shared risk","The conformity test has demonstrated, with a probability greater than 50 %, that the item "&amp;IF($I$42="Item conform","is conform to the requirement.",IF($I$42="Item Not Conform","is NOT conform to the requirement.","ERROR")),IF(I8&lt;&gt;"Shared risk","The conformity test has demonstrated, with a probability greater than "&amp;ROUND((1-P37)*100,1)&amp;" %, that the item "&amp;IF($I$42="Item conform","is conform to the requirement.",IF($I$42="Item Not Conform","is NOT conform to the requirement.","ERROR")),"ERROR"))</f>
        <v>The conformity test has demonstrated, with a probability greater than 95 %, that the item is conform to the requirement.</v>
      </c>
      <c r="J47" s="29"/>
      <c r="K47" s="29"/>
      <c r="L47" s="29"/>
      <c r="M47" s="29"/>
      <c r="N47" s="29"/>
      <c r="O47" s="29"/>
      <c r="P47" s="29"/>
      <c r="Q47" s="29"/>
      <c r="R47" s="29"/>
      <c r="S47" s="29"/>
      <c r="T47" s="29"/>
      <c r="U47" s="29"/>
    </row>
    <row r="48" spans="2:31">
      <c r="H48" s="30" t="s">
        <v>61</v>
      </c>
      <c r="I48" s="29" t="str">
        <f ca="1">IF(I8&lt;&gt;"Shared risk","The measured value "&amp;IF(I42="Item conform","is conform ","is NOT conform ")&amp;IF(I19="Interval","with the defined tolerance interval ",IF(I19="Lower limit","with the defined lower limit ",IF(I19="Upper limit","with the defined upper limit ","ERROR")))&amp;IF(I8="Consumer's risk","with an effective risk of a false acceptance not greater than ",IF(I8="Producer's risk","with an effective risk of a false rejection not greater than ","ERROR"))&amp;ROUND(P37*100,1)&amp;" %.","The measured value "&amp;IF(I42="Item conform","is conform ","is NOT conform ")&amp;IF(I19="Interval","with the defined tolerance interval ",IF(I19="Lower limit","with the defined lower limit ",IF(I19="Upper limit","with the defined upper limit ","ERROR")))&amp;"with a shared effective risk of false accetance or false rejection not greater than "&amp;ROUND(P37*100,1)&amp;" %.")</f>
        <v>The measured value is conform with the defined tolerance interval with an effective risk of a false acceptance not greater than 5 %.</v>
      </c>
      <c r="J48" s="29"/>
      <c r="K48" s="29"/>
      <c r="L48" s="29"/>
      <c r="M48" s="29"/>
      <c r="N48" s="29"/>
      <c r="O48" s="29"/>
      <c r="P48" s="29"/>
      <c r="Q48" s="29"/>
      <c r="R48" s="29"/>
      <c r="S48" s="29"/>
      <c r="T48" s="29"/>
      <c r="U48" s="29"/>
      <c r="V48" s="29"/>
      <c r="W48" s="29"/>
      <c r="X48" s="29"/>
    </row>
    <row r="49" spans="2:31">
      <c r="B49" s="2" t="s">
        <v>3</v>
      </c>
      <c r="E49" s="2"/>
    </row>
    <row r="50" spans="2:31" ht="5.0999999999999996" customHeight="1">
      <c r="B50" s="14"/>
      <c r="C50" s="15"/>
      <c r="D50" s="15"/>
      <c r="E50" s="16"/>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7"/>
    </row>
    <row r="52" spans="2:31">
      <c r="C52" s="37" t="s">
        <v>4</v>
      </c>
    </row>
    <row r="53" spans="2:31">
      <c r="C53" s="37" t="s">
        <v>47</v>
      </c>
      <c r="AC53" s="18"/>
    </row>
    <row r="54" spans="2:31">
      <c r="C54" s="75" t="s">
        <v>76</v>
      </c>
      <c r="AC54" s="18"/>
    </row>
    <row r="55" spans="2:31">
      <c r="C55" s="76" t="s">
        <v>77</v>
      </c>
      <c r="D55" s="29"/>
      <c r="E55" s="29"/>
      <c r="F55" s="29"/>
      <c r="G55" s="29"/>
      <c r="H55" s="29"/>
      <c r="I55" s="29"/>
      <c r="J55" s="29"/>
      <c r="K55" s="29"/>
      <c r="L55" s="29"/>
      <c r="M55" s="29"/>
      <c r="N55" s="29"/>
      <c r="O55" s="29"/>
      <c r="P55" s="29"/>
      <c r="Q55" s="29"/>
      <c r="AC55" s="18"/>
    </row>
    <row r="56" spans="2:31">
      <c r="AC56" s="18"/>
    </row>
  </sheetData>
  <sheetProtection sheet="1" objects="1" scenarios="1"/>
  <mergeCells count="23">
    <mergeCell ref="M32:P32"/>
    <mergeCell ref="M33:P33"/>
    <mergeCell ref="M31:P31"/>
    <mergeCell ref="I36:K36"/>
    <mergeCell ref="I37:K37"/>
    <mergeCell ref="I42:K42"/>
    <mergeCell ref="I23:K23"/>
    <mergeCell ref="I12:K12"/>
    <mergeCell ref="I25:K25"/>
    <mergeCell ref="I41:K41"/>
    <mergeCell ref="I17:K17"/>
    <mergeCell ref="I32:K32"/>
    <mergeCell ref="I33:K33"/>
    <mergeCell ref="I30:K30"/>
    <mergeCell ref="I31:K31"/>
    <mergeCell ref="I14:K14"/>
    <mergeCell ref="I21:K21"/>
    <mergeCell ref="H34:L34"/>
    <mergeCell ref="I8:K8"/>
    <mergeCell ref="I10:K10"/>
    <mergeCell ref="I15:K15"/>
    <mergeCell ref="I16:K16"/>
    <mergeCell ref="I19:K19"/>
  </mergeCells>
  <conditionalFormatting sqref="O16">
    <cfRule type="expression" dxfId="9" priority="14">
      <formula>$I$16="Standard"</formula>
    </cfRule>
  </conditionalFormatting>
  <conditionalFormatting sqref="O30">
    <cfRule type="expression" dxfId="8" priority="9">
      <formula>$I$31="Standard"</formula>
    </cfRule>
  </conditionalFormatting>
  <conditionalFormatting sqref="S20:S25 M23">
    <cfRule type="cellIs" dxfId="7" priority="6" operator="equal">
      <formula>"?"</formula>
    </cfRule>
  </conditionalFormatting>
  <conditionalFormatting sqref="I10:K10">
    <cfRule type="expression" dxfId="6" priority="3">
      <formula>$I$8="Shared Risk"</formula>
    </cfRule>
  </conditionalFormatting>
  <conditionalFormatting sqref="L25 B33:M33">
    <cfRule type="expression" dxfId="5" priority="15">
      <formula>$I$25="-"</formula>
    </cfRule>
  </conditionalFormatting>
  <conditionalFormatting sqref="I25:K25">
    <cfRule type="expression" dxfId="4" priority="18">
      <formula>$I$25="-"</formula>
    </cfRule>
  </conditionalFormatting>
  <conditionalFormatting sqref="M25">
    <cfRule type="expression" dxfId="3" priority="20">
      <formula>$I$25="-"</formula>
    </cfRule>
    <cfRule type="cellIs" dxfId="2" priority="21" operator="equal">
      <formula>"?"</formula>
    </cfRule>
  </conditionalFormatting>
  <conditionalFormatting sqref="I42:K42">
    <cfRule type="cellIs" dxfId="1" priority="1" operator="equal">
      <formula>"Item Not Conform"</formula>
    </cfRule>
    <cfRule type="cellIs" dxfId="0" priority="2" operator="equal">
      <formula>"Item Conform"</formula>
    </cfRule>
  </conditionalFormatting>
  <dataValidations count="4">
    <dataValidation type="list" allowBlank="1" showInputMessage="1" showErrorMessage="1" sqref="I8:K8" xr:uid="{B71E29B4-DD80-4FC1-B2B6-A9AC04BDDF79}">
      <formula1>"Consumer's Risk,Producer's Risk,Shared risk"</formula1>
    </dataValidation>
    <dataValidation type="list" allowBlank="1" showInputMessage="1" showErrorMessage="1" sqref="I15:K15 I30:K30" xr:uid="{D2D4EF74-ADF0-43AB-828F-E721D96707D9}">
      <formula1>"Absolute,Relative"</formula1>
    </dataValidation>
    <dataValidation type="list" allowBlank="1" showInputMessage="1" showErrorMessage="1" sqref="I16:K16 I31:K31" xr:uid="{097A4F00-95DF-488E-8AFC-8CBF08E5E546}">
      <formula1>"Expanded,Standard"</formula1>
    </dataValidation>
    <dataValidation type="list" allowBlank="1" showInputMessage="1" showErrorMessage="1" sqref="I24:K24 I19:K20 I22:K22" xr:uid="{A5703EF9-BA95-4BC4-91D5-8C4502CA27EC}">
      <formula1>"Upper limit,Lower limit,Interval"</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B8B67-F524-4502-8895-5638597B20FE}">
  <sheetPr>
    <tabColor theme="0" tint="-0.499984740745262"/>
  </sheetPr>
  <dimension ref="A1:P1015"/>
  <sheetViews>
    <sheetView workbookViewId="0"/>
  </sheetViews>
  <sheetFormatPr defaultColWidth="9.140625" defaultRowHeight="15"/>
  <cols>
    <col min="1" max="1" width="11" style="3" customWidth="1"/>
    <col min="2" max="8" width="9.140625" style="3"/>
    <col min="9" max="9" width="12" style="3" customWidth="1"/>
    <col min="10" max="11" width="9.140625" style="3"/>
    <col min="12" max="12" width="12.7109375" style="3" customWidth="1"/>
    <col min="13" max="16384" width="9.140625" style="3"/>
  </cols>
  <sheetData>
    <row r="1" spans="1:16">
      <c r="A1" s="3" t="s">
        <v>82</v>
      </c>
    </row>
    <row r="3" spans="1:16">
      <c r="B3" s="45" t="s">
        <v>53</v>
      </c>
      <c r="C3" s="27"/>
      <c r="D3" s="27"/>
      <c r="E3" s="27"/>
      <c r="F3" s="27"/>
      <c r="G3" s="27"/>
      <c r="H3" s="27"/>
      <c r="I3" s="27"/>
      <c r="J3" s="27"/>
      <c r="K3" s="27"/>
      <c r="L3" s="27"/>
      <c r="M3" s="27"/>
      <c r="N3" s="27"/>
      <c r="O3" s="27"/>
      <c r="P3" s="27"/>
    </row>
    <row r="5" spans="1:16">
      <c r="B5" s="2" t="s">
        <v>26</v>
      </c>
    </row>
    <row r="6" spans="1:16">
      <c r="D6" s="58" t="s">
        <v>100</v>
      </c>
      <c r="E6" s="82">
        <f>'Conformity Assessment'!X31</f>
        <v>1.6448536269514715</v>
      </c>
    </row>
    <row r="7" spans="1:16">
      <c r="D7" s="4" t="s">
        <v>101</v>
      </c>
      <c r="E7" s="82">
        <f>'Conformity Assessment'!X33</f>
        <v>90</v>
      </c>
      <c r="F7" s="82" t="str">
        <f>'Conformity Assessment'!Y33</f>
        <v>g/100 g</v>
      </c>
      <c r="J7" s="4" t="s">
        <v>13</v>
      </c>
      <c r="K7" s="82">
        <f>'Conformity Assessment'!X35</f>
        <v>2.25</v>
      </c>
      <c r="L7" s="82" t="str">
        <f>'Conformity Assessment'!Y35</f>
        <v>g/100 g</v>
      </c>
    </row>
    <row r="8" spans="1:16">
      <c r="D8" s="4" t="s">
        <v>102</v>
      </c>
      <c r="E8" s="82">
        <f>'Conformity Assessment'!X34</f>
        <v>110</v>
      </c>
      <c r="F8" s="82" t="str">
        <f>'Conformity Assessment'!Y34</f>
        <v>g/100 g</v>
      </c>
      <c r="J8" s="4" t="s">
        <v>14</v>
      </c>
      <c r="K8" s="82">
        <f>'Conformity Assessment'!X36</f>
        <v>2.75</v>
      </c>
      <c r="L8" s="82" t="str">
        <f>'Conformity Assessment'!Y36</f>
        <v>g/100 g</v>
      </c>
    </row>
    <row r="9" spans="1:16">
      <c r="E9" s="4"/>
    </row>
    <row r="10" spans="1:16">
      <c r="D10" s="4" t="s">
        <v>5</v>
      </c>
      <c r="E10" s="99" t="str">
        <f>'Conformity Assessment'!I8</f>
        <v>Consumer's Risk</v>
      </c>
      <c r="F10" s="99"/>
    </row>
    <row r="11" spans="1:16">
      <c r="D11" s="4" t="s">
        <v>95</v>
      </c>
      <c r="E11" s="100">
        <f>'Conformity Assessment'!I10</f>
        <v>0.05</v>
      </c>
      <c r="F11" s="99"/>
    </row>
    <row r="12" spans="1:16">
      <c r="K12" s="2" t="s">
        <v>32</v>
      </c>
    </row>
    <row r="13" spans="1:16" ht="18" customHeight="1">
      <c r="E13" s="46" t="s">
        <v>29</v>
      </c>
      <c r="F13" s="47"/>
      <c r="G13" s="95" t="str">
        <f>E10</f>
        <v>Consumer's Risk</v>
      </c>
      <c r="H13" s="96"/>
      <c r="I13" s="97" t="s">
        <v>99</v>
      </c>
      <c r="L13" s="46" t="s">
        <v>29</v>
      </c>
      <c r="M13" s="47"/>
      <c r="N13" s="95" t="str">
        <f>G13</f>
        <v>Consumer's Risk</v>
      </c>
      <c r="O13" s="96"/>
      <c r="P13" s="97" t="s">
        <v>99</v>
      </c>
    </row>
    <row r="14" spans="1:16">
      <c r="D14" s="57" t="s">
        <v>96</v>
      </c>
      <c r="E14" s="57" t="s">
        <v>27</v>
      </c>
      <c r="F14" s="57" t="s">
        <v>28</v>
      </c>
      <c r="G14" s="48" t="s">
        <v>97</v>
      </c>
      <c r="H14" s="48" t="s">
        <v>98</v>
      </c>
      <c r="I14" s="98"/>
      <c r="K14" s="57" t="s">
        <v>96</v>
      </c>
      <c r="L14" s="57" t="s">
        <v>27</v>
      </c>
      <c r="M14" s="57" t="s">
        <v>28</v>
      </c>
      <c r="N14" s="48" t="s">
        <v>97</v>
      </c>
      <c r="O14" s="48" t="s">
        <v>98</v>
      </c>
      <c r="P14" s="98"/>
    </row>
    <row r="15" spans="1:16">
      <c r="C15" s="49" t="s">
        <v>30</v>
      </c>
      <c r="D15" s="55">
        <f>IF('Conformity Assessment'!$I$19&lt;&gt;"Interval","-",E6)</f>
        <v>1.6448536269514715</v>
      </c>
      <c r="E15" s="82">
        <f>IF('Conformity Assessment'!$I$19&lt;&gt;"Interval","-",IF($E$10="Consumer's Risk",$E$7+D15*$K$7,$E$7-D15*$K$7))</f>
        <v>93.700920660640804</v>
      </c>
      <c r="F15" s="82">
        <f>IF('Conformity Assessment'!$I$19&lt;&gt;"Interval","-",IF($E$10="Consumer's Risk",$E$8-D15*$K$8,$E$8+D15*$K$8))</f>
        <v>105.47665252588345</v>
      </c>
      <c r="G15" s="50">
        <f>IF(E15="-","-",IF($G$13="Consumer's Risk",_xlfn.NORM.DIST($E$7,E15,$K$7,TRUE)+(1-_xlfn.NORM.DIST($E$8,E15,$K$7,TRUE)),(_xlfn.NORM.DIST($E$8,E15,$K$7,TRUE)-_xlfn.NORM.DIST($E$7,E15,$K$7,TRUE))))</f>
        <v>5.0000000000218106E-2</v>
      </c>
      <c r="H15" s="50">
        <f>IF(F15="-","-",IF($G$13="Consumer's Risk",_xlfn.NORM.DIST($E$7,F15,$K$8,TRUE)+(1-_xlfn.NORM.DIST($E$8,F15,$K$8,TRUE)),(_xlfn.NORM.DIST($E$8,F15,$K$8,TRUE)-_xlfn.NORM.DIST($E$7,F15,$K$8,TRUE))))</f>
        <v>5.0000009122232562E-2</v>
      </c>
      <c r="I15" s="50">
        <f>IF(COUNT(G15:H15)=0,"-",AVERAGE(G15:H15))</f>
        <v>5.0000004561225331E-2</v>
      </c>
      <c r="K15" s="51">
        <f ca="1">D1015</f>
        <v>1.6449699384637166</v>
      </c>
      <c r="L15" s="51">
        <f t="shared" ref="L15:P15" ca="1" si="0">E1015</f>
        <v>93.70118236154336</v>
      </c>
      <c r="M15" s="51">
        <f t="shared" ca="1" si="0"/>
        <v>105.47633266922477</v>
      </c>
      <c r="N15" s="52">
        <f t="shared" ca="1" si="0"/>
        <v>4.9988005285370271E-2</v>
      </c>
      <c r="O15" s="52">
        <f t="shared" ca="1" si="0"/>
        <v>4.9988014413536001E-2</v>
      </c>
      <c r="P15" s="52">
        <f t="shared" ca="1" si="0"/>
        <v>4.9988009849453133E-2</v>
      </c>
    </row>
    <row r="16" spans="1:16">
      <c r="C16" s="48" t="s">
        <v>31</v>
      </c>
      <c r="D16" s="56">
        <f ca="1">IF('Conformity Assessment'!$I$19&lt;&gt;"Interval","-",D15+(RAND()-0.5)*$M$17)</f>
        <v>1.6625481519672409</v>
      </c>
      <c r="E16" s="82">
        <f ca="1">IF('Conformity Assessment'!$I$19&lt;&gt;"Interval","-",IF($E$10="Consumer's Risk",$E$7+D16*$K$7,$E$7-D16*$K$7))</f>
        <v>93.740733341926287</v>
      </c>
      <c r="F16" s="82">
        <f ca="1">IF('Conformity Assessment'!$I$19&lt;&gt;"Interval","-",IF($E$10="Consumer's Risk",$E$8-D16*$K$8,$E$8+D16*$K$8))</f>
        <v>105.42799258209008</v>
      </c>
      <c r="G16" s="50">
        <f t="shared" ref="G16:G79" ca="1" si="1">IF(E16="-","-",IF($G$13="Consumer's Risk",_xlfn.NORM.DIST($E$7,E16,$K$7,TRUE)+(1-_xlfn.NORM.DIST($E$8,E16,$K$7,TRUE)),(_xlfn.NORM.DIST($E$8,E16,$K$7,TRUE)-_xlfn.NORM.DIST($E$7,E16,$K$7,TRUE))))</f>
        <v>4.8201458512957956E-2</v>
      </c>
      <c r="H16" s="50">
        <f t="shared" ref="H16:H79" ca="1" si="2">IF(F16="-","-",IF($G$13="Consumer's Risk",_xlfn.NORM.DIST($E$7,F16,$K$8,TRUE)+(1-_xlfn.NORM.DIST($E$8,F16,$K$8,TRUE)),(_xlfn.NORM.DIST($E$8,F16,$K$8,TRUE)-_xlfn.NORM.DIST($E$7,F16,$K$8,TRUE))))</f>
        <v>4.8201468618574814E-2</v>
      </c>
      <c r="I16" s="50">
        <f t="shared" ref="I16:I79" ca="1" si="3">IF(COUNT(G16:H16)=0,"-",AVERAGE(G16:H16))</f>
        <v>4.8201463565766385E-2</v>
      </c>
    </row>
    <row r="17" spans="3:14">
      <c r="C17" s="48">
        <v>2</v>
      </c>
      <c r="D17" s="51">
        <f ca="1">IF('Conformity Assessment'!$I$19&lt;&gt;"Interval","-",IF(ABS($E$11-I15)&lt;=ABS($E$11-I16),D15+(RAND()-0.5)*$M$17/C17,D16+(RAND()-0.5)*$M$17/C17))</f>
        <v>1.6689148097444344</v>
      </c>
      <c r="E17" s="82">
        <f ca="1">IF('Conformity Assessment'!$I$19&lt;&gt;"Interval","-",IF($E$10="Consumer's Risk",$E$7+D17*$K$7,$E$7-D17*$K$7))</f>
        <v>93.755058321924977</v>
      </c>
      <c r="F17" s="82">
        <f ca="1">IF('Conformity Assessment'!$I$19&lt;&gt;"Interval","-",IF($E$10="Consumer's Risk",$E$8-D17*$K$8,$E$8+D17*$K$8))</f>
        <v>105.41048427320281</v>
      </c>
      <c r="G17" s="50">
        <f t="shared" ca="1" si="1"/>
        <v>4.7567132073918168E-2</v>
      </c>
      <c r="H17" s="50">
        <f t="shared" ca="1" si="2"/>
        <v>4.7567142558037442E-2</v>
      </c>
      <c r="I17" s="50">
        <f t="shared" ca="1" si="3"/>
        <v>4.7567137315977809E-2</v>
      </c>
      <c r="K17" s="53" t="s">
        <v>81</v>
      </c>
      <c r="L17" s="54"/>
      <c r="M17" s="81">
        <v>0.2</v>
      </c>
      <c r="N17" s="3" t="s">
        <v>78</v>
      </c>
    </row>
    <row r="18" spans="3:14">
      <c r="C18" s="48">
        <v>3</v>
      </c>
      <c r="D18" s="51">
        <f ca="1">IF('Conformity Assessment'!$I$19&lt;&gt;"Interval","-",IF(ABS($E$11-I16)&lt;=ABS($E$11-I17),D16+(RAND()-0.5)*$M$17/C18,D17+(RAND()-0.5)*$M$17/C18))</f>
        <v>1.6640766758856484</v>
      </c>
      <c r="E18" s="82">
        <f ca="1">IF('Conformity Assessment'!$I$19&lt;&gt;"Interval","-",IF($E$10="Consumer's Risk",$E$7+D18*$K$7,$E$7-D18*$K$7))</f>
        <v>93.744172520742708</v>
      </c>
      <c r="F18" s="82">
        <f ca="1">IF('Conformity Assessment'!$I$19&lt;&gt;"Interval","-",IF($E$10="Consumer's Risk",$E$8-D18*$K$8,$E$8+D18*$K$8))</f>
        <v>105.42378914131447</v>
      </c>
      <c r="G18" s="50">
        <f t="shared" ca="1" si="1"/>
        <v>4.8048553739015655E-2</v>
      </c>
      <c r="H18" s="50">
        <f t="shared" ca="1" si="2"/>
        <v>4.8048563934275937E-2</v>
      </c>
      <c r="I18" s="50">
        <f t="shared" ca="1" si="3"/>
        <v>4.8048558836645799E-2</v>
      </c>
    </row>
    <row r="19" spans="3:14">
      <c r="C19" s="48">
        <v>4</v>
      </c>
      <c r="D19" s="51">
        <f ca="1">IF('Conformity Assessment'!$I$19&lt;&gt;"Interval","-",IF(ABS($E$11-I17)&lt;=ABS($E$11-I18),D17+(RAND()-0.5)*$M$17/C19,D18+(RAND()-0.5)*$M$17/C19))</f>
        <v>1.684440677533956</v>
      </c>
      <c r="E19" s="82">
        <f ca="1">IF('Conformity Assessment'!$I$19&lt;&gt;"Interval","-",IF($E$10="Consumer's Risk",$E$7+D19*$K$7,$E$7-D19*$K$7))</f>
        <v>93.789991524451395</v>
      </c>
      <c r="F19" s="82">
        <f ca="1">IF('Conformity Assessment'!$I$19&lt;&gt;"Interval","-",IF($E$10="Consumer's Risk",$E$8-D19*$K$8,$E$8+D19*$K$8))</f>
        <v>105.36778813678163</v>
      </c>
      <c r="G19" s="50">
        <f t="shared" ca="1" si="1"/>
        <v>4.6048267518250127E-2</v>
      </c>
      <c r="H19" s="50">
        <f t="shared" ca="1" si="2"/>
        <v>4.6048278984006666E-2</v>
      </c>
      <c r="I19" s="50">
        <f t="shared" ca="1" si="3"/>
        <v>4.6048273251128397E-2</v>
      </c>
    </row>
    <row r="20" spans="3:14">
      <c r="C20" s="48">
        <v>5</v>
      </c>
      <c r="D20" s="51">
        <f ca="1">IF('Conformity Assessment'!$I$19&lt;&gt;"Interval","-",IF(ABS($E$11-I18)&lt;=ABS($E$11-I19),D18+(RAND()-0.5)*$M$17/C20,D19+(RAND()-0.5)*$M$17/C20))</f>
        <v>1.6545366445527192</v>
      </c>
      <c r="E20" s="82">
        <f ca="1">IF('Conformity Assessment'!$I$19&lt;&gt;"Interval","-",IF($E$10="Consumer's Risk",$E$7+D20*$K$7,$E$7-D20*$K$7))</f>
        <v>93.722707450243618</v>
      </c>
      <c r="F20" s="82">
        <f ca="1">IF('Conformity Assessment'!$I$19&lt;&gt;"Interval","-",IF($E$10="Consumer's Risk",$E$8-D20*$K$8,$E$8+D20*$K$8))</f>
        <v>105.45002422748003</v>
      </c>
      <c r="G20" s="50">
        <f t="shared" ca="1" si="1"/>
        <v>4.9009262080441388E-2</v>
      </c>
      <c r="H20" s="50">
        <f t="shared" ca="1" si="2"/>
        <v>4.9009271728584436E-2</v>
      </c>
      <c r="I20" s="50">
        <f t="shared" ca="1" si="3"/>
        <v>4.9009266904512912E-2</v>
      </c>
    </row>
    <row r="21" spans="3:14">
      <c r="C21" s="48">
        <v>6</v>
      </c>
      <c r="D21" s="51">
        <f ca="1">IF('Conformity Assessment'!$I$19&lt;&gt;"Interval","-",IF(ABS($E$11-I19)&lt;=ABS($E$11-I20),D19+(RAND()-0.5)*$M$17/C21,D20+(RAND()-0.5)*$M$17/C21))</f>
        <v>1.6646424210465287</v>
      </c>
      <c r="E21" s="82">
        <f ca="1">IF('Conformity Assessment'!$I$19&lt;&gt;"Interval","-",IF($E$10="Consumer's Risk",$E$7+D21*$K$7,$E$7-D21*$K$7))</f>
        <v>93.745445447354683</v>
      </c>
      <c r="F21" s="82">
        <f ca="1">IF('Conformity Assessment'!$I$19&lt;&gt;"Interval","-",IF($E$10="Consumer's Risk",$E$8-D21*$K$8,$E$8+D21*$K$8))</f>
        <v>105.42223334212204</v>
      </c>
      <c r="G21" s="50">
        <f t="shared" ca="1" si="1"/>
        <v>4.7992058358834064E-2</v>
      </c>
      <c r="H21" s="50">
        <f t="shared" ca="1" si="2"/>
        <v>4.7992068587468163E-2</v>
      </c>
      <c r="I21" s="50">
        <f t="shared" ca="1" si="3"/>
        <v>4.7992063473151117E-2</v>
      </c>
      <c r="K21" s="37"/>
      <c r="M21" s="37"/>
    </row>
    <row r="22" spans="3:14">
      <c r="C22" s="48">
        <v>7</v>
      </c>
      <c r="D22" s="51">
        <f ca="1">IF('Conformity Assessment'!$I$19&lt;&gt;"Interval","-",IF(ABS($E$11-I20)&lt;=ABS($E$11-I21),D20+(RAND()-0.5)*$M$17/C22,D21+(RAND()-0.5)*$M$17/C22))</f>
        <v>1.6426321122812904</v>
      </c>
      <c r="E22" s="82">
        <f ca="1">IF('Conformity Assessment'!$I$19&lt;&gt;"Interval","-",IF($E$10="Consumer's Risk",$E$7+D22*$K$7,$E$7-D22*$K$7))</f>
        <v>93.695922252632897</v>
      </c>
      <c r="F22" s="82">
        <f ca="1">IF('Conformity Assessment'!$I$19&lt;&gt;"Interval","-",IF($E$10="Consumer's Risk",$E$8-D22*$K$8,$E$8+D22*$K$8))</f>
        <v>105.48276169122646</v>
      </c>
      <c r="G22" s="50">
        <f t="shared" ca="1" si="1"/>
        <v>5.0229536264682996E-2</v>
      </c>
      <c r="H22" s="50">
        <f t="shared" ca="1" si="2"/>
        <v>5.0229545269979775E-2</v>
      </c>
      <c r="I22" s="50">
        <f t="shared" ca="1" si="3"/>
        <v>5.0229540767331382E-2</v>
      </c>
    </row>
    <row r="23" spans="3:14">
      <c r="C23" s="48">
        <v>8</v>
      </c>
      <c r="D23" s="51">
        <f ca="1">IF('Conformity Assessment'!$I$19&lt;&gt;"Interval","-",IF(ABS($E$11-I21)&lt;=ABS($E$11-I22),D21+(RAND()-0.5)*$M$17/C23,D22+(RAND()-0.5)*$M$17/C23))</f>
        <v>1.6377810947248024</v>
      </c>
      <c r="E23" s="82">
        <f ca="1">IF('Conformity Assessment'!$I$19&lt;&gt;"Interval","-",IF($E$10="Consumer's Risk",$E$7+D23*$K$7,$E$7-D23*$K$7))</f>
        <v>93.685007463130802</v>
      </c>
      <c r="F23" s="82">
        <f ca="1">IF('Conformity Assessment'!$I$19&lt;&gt;"Interval","-",IF($E$10="Consumer's Risk",$E$8-D23*$K$8,$E$8+D23*$K$8))</f>
        <v>105.4961019895068</v>
      </c>
      <c r="G23" s="50">
        <f t="shared" ca="1" si="1"/>
        <v>5.0733683339401772E-2</v>
      </c>
      <c r="H23" s="50">
        <f t="shared" ca="1" si="2"/>
        <v>5.0733692094845968E-2</v>
      </c>
      <c r="I23" s="50">
        <f t="shared" ca="1" si="3"/>
        <v>5.0733687717123874E-2</v>
      </c>
    </row>
    <row r="24" spans="3:14">
      <c r="C24" s="48">
        <v>9</v>
      </c>
      <c r="D24" s="51">
        <f ca="1">IF('Conformity Assessment'!$I$19&lt;&gt;"Interval","-",IF(ABS($E$11-I22)&lt;=ABS($E$11-I23),D22+(RAND()-0.5)*$M$17/C24,D23+(RAND()-0.5)*$M$17/C24))</f>
        <v>1.6411810275560936</v>
      </c>
      <c r="E24" s="82">
        <f ca="1">IF('Conformity Assessment'!$I$19&lt;&gt;"Interval","-",IF($E$10="Consumer's Risk",$E$7+D24*$K$7,$E$7-D24*$K$7))</f>
        <v>93.692657312001216</v>
      </c>
      <c r="F24" s="82">
        <f ca="1">IF('Conformity Assessment'!$I$19&lt;&gt;"Interval","-",IF($E$10="Consumer's Risk",$E$8-D24*$K$8,$E$8+D24*$K$8))</f>
        <v>105.48675217422074</v>
      </c>
      <c r="G24" s="50">
        <f t="shared" ca="1" si="1"/>
        <v>5.0379921414011174E-2</v>
      </c>
      <c r="H24" s="50">
        <f t="shared" ca="1" si="2"/>
        <v>5.0379930343852956E-2</v>
      </c>
      <c r="I24" s="50">
        <f t="shared" ca="1" si="3"/>
        <v>5.0379925878932065E-2</v>
      </c>
    </row>
    <row r="25" spans="3:14">
      <c r="C25" s="48">
        <v>10</v>
      </c>
      <c r="D25" s="51">
        <f ca="1">IF('Conformity Assessment'!$I$19&lt;&gt;"Interval","-",IF(ABS($E$11-I23)&lt;=ABS($E$11-I24),D23+(RAND()-0.5)*$M$17/C25,D24+(RAND()-0.5)*$M$17/C25))</f>
        <v>1.6407811795072658</v>
      </c>
      <c r="E25" s="82">
        <f ca="1">IF('Conformity Assessment'!$I$19&lt;&gt;"Interval","-",IF($E$10="Consumer's Risk",$E$7+D25*$K$7,$E$7-D25*$K$7))</f>
        <v>93.691757653891344</v>
      </c>
      <c r="F25" s="82">
        <f ca="1">IF('Conformity Assessment'!$I$19&lt;&gt;"Interval","-",IF($E$10="Consumer's Risk",$E$8-D25*$K$8,$E$8+D25*$K$8))</f>
        <v>105.48785175635501</v>
      </c>
      <c r="G25" s="50">
        <f t="shared" ca="1" si="1"/>
        <v>5.0421423205055514E-2</v>
      </c>
      <c r="H25" s="50">
        <f t="shared" ca="1" si="2"/>
        <v>5.0421432114213009E-2</v>
      </c>
      <c r="I25" s="50">
        <f t="shared" ca="1" si="3"/>
        <v>5.0421427659634262E-2</v>
      </c>
    </row>
    <row r="26" spans="3:14">
      <c r="C26" s="48">
        <v>11</v>
      </c>
      <c r="D26" s="51">
        <f ca="1">IF('Conformity Assessment'!$I$19&lt;&gt;"Interval","-",IF(ABS($E$11-I24)&lt;=ABS($E$11-I25),D24+(RAND()-0.5)*$M$17/C26,D25+(RAND()-0.5)*$M$17/C26))</f>
        <v>1.6477135901279654</v>
      </c>
      <c r="E26" s="82">
        <f ca="1">IF('Conformity Assessment'!$I$19&lt;&gt;"Interval","-",IF($E$10="Consumer's Risk",$E$7+D26*$K$7,$E$7-D26*$K$7))</f>
        <v>93.707355577787922</v>
      </c>
      <c r="F26" s="82">
        <f ca="1">IF('Conformity Assessment'!$I$19&lt;&gt;"Interval","-",IF($E$10="Consumer's Risk",$E$8-D26*$K$8,$E$8+D26*$K$8))</f>
        <v>105.46878762714809</v>
      </c>
      <c r="G26" s="50">
        <f t="shared" ca="1" si="1"/>
        <v>4.970572896882694E-2</v>
      </c>
      <c r="H26" s="50">
        <f t="shared" ca="1" si="2"/>
        <v>4.9705738243267933E-2</v>
      </c>
      <c r="I26" s="50">
        <f t="shared" ca="1" si="3"/>
        <v>4.9705733606047436E-2</v>
      </c>
    </row>
    <row r="27" spans="3:14">
      <c r="C27" s="48">
        <v>12</v>
      </c>
      <c r="D27" s="51">
        <f ca="1">IF('Conformity Assessment'!$I$19&lt;&gt;"Interval","-",IF(ABS($E$11-I25)&lt;=ABS($E$11-I26),D25+(RAND()-0.5)*$M$17/C27,D26+(RAND()-0.5)*$M$17/C27))</f>
        <v>1.6506971274970637</v>
      </c>
      <c r="E27" s="82">
        <f ca="1">IF('Conformity Assessment'!$I$19&lt;&gt;"Interval","-",IF($E$10="Consumer's Risk",$E$7+D27*$K$7,$E$7-D27*$K$7))</f>
        <v>93.714068536868396</v>
      </c>
      <c r="F27" s="82">
        <f ca="1">IF('Conformity Assessment'!$I$19&lt;&gt;"Interval","-",IF($E$10="Consumer's Risk",$E$8-D27*$K$8,$E$8+D27*$K$8))</f>
        <v>105.46058289938307</v>
      </c>
      <c r="G27" s="50">
        <f t="shared" ca="1" si="1"/>
        <v>4.940021733503306E-2</v>
      </c>
      <c r="H27" s="50">
        <f t="shared" ca="1" si="2"/>
        <v>4.9400226771121658E-2</v>
      </c>
      <c r="I27" s="50">
        <f t="shared" ca="1" si="3"/>
        <v>4.9400222053077356E-2</v>
      </c>
    </row>
    <row r="28" spans="3:14">
      <c r="C28" s="48">
        <v>13</v>
      </c>
      <c r="D28" s="51">
        <f ca="1">IF('Conformity Assessment'!$I$19&lt;&gt;"Interval","-",IF(ABS($E$11-I26)&lt;=ABS($E$11-I27),D26+(RAND()-0.5)*$M$17/C28,D27+(RAND()-0.5)*$M$17/C28))</f>
        <v>1.6436619151359224</v>
      </c>
      <c r="E28" s="82">
        <f ca="1">IF('Conformity Assessment'!$I$19&lt;&gt;"Interval","-",IF($E$10="Consumer's Risk",$E$7+D28*$K$7,$E$7-D28*$K$7))</f>
        <v>93.698239309055822</v>
      </c>
      <c r="F28" s="82">
        <f ca="1">IF('Conformity Assessment'!$I$19&lt;&gt;"Interval","-",IF($E$10="Consumer's Risk",$E$8-D28*$K$8,$E$8+D28*$K$8))</f>
        <v>105.47992973337621</v>
      </c>
      <c r="G28" s="50">
        <f t="shared" ca="1" si="1"/>
        <v>5.0123028472639421E-2</v>
      </c>
      <c r="H28" s="50">
        <f t="shared" ca="1" si="2"/>
        <v>5.0123037531860225E-2</v>
      </c>
      <c r="I28" s="50">
        <f t="shared" ca="1" si="3"/>
        <v>5.0123033002249823E-2</v>
      </c>
    </row>
    <row r="29" spans="3:14">
      <c r="C29" s="48">
        <v>14</v>
      </c>
      <c r="D29" s="51">
        <f ca="1">IF('Conformity Assessment'!$I$19&lt;&gt;"Interval","-",IF(ABS($E$11-I27)&lt;=ABS($E$11-I28),D27+(RAND()-0.5)*$M$17/C29,D28+(RAND()-0.5)*$M$17/C29))</f>
        <v>1.6408035858578927</v>
      </c>
      <c r="E29" s="82">
        <f ca="1">IF('Conformity Assessment'!$I$19&lt;&gt;"Interval","-",IF($E$10="Consumer's Risk",$E$7+D29*$K$7,$E$7-D29*$K$7))</f>
        <v>93.691808068180265</v>
      </c>
      <c r="F29" s="82">
        <f ca="1">IF('Conformity Assessment'!$I$19&lt;&gt;"Interval","-",IF($E$10="Consumer's Risk",$E$8-D29*$K$8,$E$8+D29*$K$8))</f>
        <v>105.4877901388908</v>
      </c>
      <c r="G29" s="50">
        <f t="shared" ca="1" si="1"/>
        <v>5.0419096842124235E-2</v>
      </c>
      <c r="H29" s="50">
        <f t="shared" ca="1" si="2"/>
        <v>5.0419105752440456E-2</v>
      </c>
      <c r="I29" s="50">
        <f t="shared" ca="1" si="3"/>
        <v>5.0419101297282345E-2</v>
      </c>
    </row>
    <row r="30" spans="3:14">
      <c r="C30" s="48">
        <v>15</v>
      </c>
      <c r="D30" s="51">
        <f ca="1">IF('Conformity Assessment'!$I$19&lt;&gt;"Interval","-",IF(ABS($E$11-I28)&lt;=ABS($E$11-I29),D28+(RAND()-0.5)*$M$17/C30,D29+(RAND()-0.5)*$M$17/C30))</f>
        <v>1.6371498593760507</v>
      </c>
      <c r="E30" s="82">
        <f ca="1">IF('Conformity Assessment'!$I$19&lt;&gt;"Interval","-",IF($E$10="Consumer's Risk",$E$7+D30*$K$7,$E$7-D30*$K$7))</f>
        <v>93.683587183596117</v>
      </c>
      <c r="F30" s="82">
        <f ca="1">IF('Conformity Assessment'!$I$19&lt;&gt;"Interval","-",IF($E$10="Consumer's Risk",$E$8-D30*$K$8,$E$8+D30*$K$8))</f>
        <v>105.49783788671586</v>
      </c>
      <c r="G30" s="50">
        <f t="shared" ca="1" si="1"/>
        <v>5.0799580389081091E-2</v>
      </c>
      <c r="H30" s="50">
        <f t="shared" ca="1" si="2"/>
        <v>5.0799589112512575E-2</v>
      </c>
      <c r="I30" s="50">
        <f t="shared" ca="1" si="3"/>
        <v>5.0799584750796836E-2</v>
      </c>
    </row>
    <row r="31" spans="3:14">
      <c r="C31" s="48">
        <v>16</v>
      </c>
      <c r="D31" s="51">
        <f ca="1">IF('Conformity Assessment'!$I$19&lt;&gt;"Interval","-",IF(ABS($E$11-I29)&lt;=ABS($E$11-I30),D29+(RAND()-0.5)*$M$17/C31,D30+(RAND()-0.5)*$M$17/C31))</f>
        <v>1.6419871147501972</v>
      </c>
      <c r="E31" s="82">
        <f ca="1">IF('Conformity Assessment'!$I$19&lt;&gt;"Interval","-",IF($E$10="Consumer's Risk",$E$7+D31*$K$7,$E$7-D31*$K$7))</f>
        <v>93.694471008187946</v>
      </c>
      <c r="F31" s="82">
        <f ca="1">IF('Conformity Assessment'!$I$19&lt;&gt;"Interval","-",IF($E$10="Consumer's Risk",$E$8-D31*$K$8,$E$8+D31*$K$8))</f>
        <v>105.48453543443696</v>
      </c>
      <c r="G31" s="50">
        <f t="shared" ca="1" si="1"/>
        <v>5.0296337231376345E-2</v>
      </c>
      <c r="H31" s="50">
        <f t="shared" ca="1" si="2"/>
        <v>5.0296346203058014E-2</v>
      </c>
      <c r="I31" s="50">
        <f t="shared" ca="1" si="3"/>
        <v>5.0296341717217183E-2</v>
      </c>
    </row>
    <row r="32" spans="3:14">
      <c r="C32" s="48">
        <v>17</v>
      </c>
      <c r="D32" s="51">
        <f ca="1">IF('Conformity Assessment'!$I$19&lt;&gt;"Interval","-",IF(ABS($E$11-I30)&lt;=ABS($E$11-I31),D30+(RAND()-0.5)*$M$17/C32,D31+(RAND()-0.5)*$M$17/C32))</f>
        <v>1.6390260201617768</v>
      </c>
      <c r="E32" s="82">
        <f ca="1">IF('Conformity Assessment'!$I$19&lt;&gt;"Interval","-",IF($E$10="Consumer's Risk",$E$7+D32*$K$7,$E$7-D32*$K$7))</f>
        <v>93.687808545363993</v>
      </c>
      <c r="F32" s="82">
        <f ca="1">IF('Conformity Assessment'!$I$19&lt;&gt;"Interval","-",IF($E$10="Consumer's Risk",$E$8-D32*$K$8,$E$8+D32*$K$8))</f>
        <v>105.49267844455511</v>
      </c>
      <c r="G32" s="50">
        <f t="shared" ca="1" si="1"/>
        <v>5.0603920381646184E-2</v>
      </c>
      <c r="H32" s="50">
        <f t="shared" ca="1" si="2"/>
        <v>5.0603929200560442E-2</v>
      </c>
      <c r="I32" s="50">
        <f t="shared" ca="1" si="3"/>
        <v>5.0603924791103316E-2</v>
      </c>
    </row>
    <row r="33" spans="3:9">
      <c r="C33" s="48">
        <v>18</v>
      </c>
      <c r="D33" s="51">
        <f ca="1">IF('Conformity Assessment'!$I$19&lt;&gt;"Interval","-",IF(ABS($E$11-I31)&lt;=ABS($E$11-I32),D31+(RAND()-0.5)*$M$17/C33,D32+(RAND()-0.5)*$M$17/C33))</f>
        <v>1.6473118212412106</v>
      </c>
      <c r="E33" s="82">
        <f ca="1">IF('Conformity Assessment'!$I$19&lt;&gt;"Interval","-",IF($E$10="Consumer's Risk",$E$7+D33*$K$7,$E$7-D33*$K$7))</f>
        <v>93.706451597792721</v>
      </c>
      <c r="F33" s="82">
        <f ca="1">IF('Conformity Assessment'!$I$19&lt;&gt;"Interval","-",IF($E$10="Consumer's Risk",$E$8-D33*$K$8,$E$8+D33*$K$8))</f>
        <v>105.46989249158668</v>
      </c>
      <c r="G33" s="50">
        <f t="shared" ca="1" si="1"/>
        <v>4.974698467502723E-2</v>
      </c>
      <c r="H33" s="50">
        <f t="shared" ca="1" si="2"/>
        <v>4.9746993927907275E-2</v>
      </c>
      <c r="I33" s="50">
        <f t="shared" ca="1" si="3"/>
        <v>4.9746989301467252E-2</v>
      </c>
    </row>
    <row r="34" spans="3:9">
      <c r="C34" s="48">
        <v>19</v>
      </c>
      <c r="D34" s="51">
        <f ca="1">IF('Conformity Assessment'!$I$19&lt;&gt;"Interval","-",IF(ABS($E$11-I32)&lt;=ABS($E$11-I33),D32+(RAND()-0.5)*$M$17/C34,D33+(RAND()-0.5)*$M$17/C34))</f>
        <v>1.6449376378860103</v>
      </c>
      <c r="E34" s="82">
        <f ca="1">IF('Conformity Assessment'!$I$19&lt;&gt;"Interval","-",IF($E$10="Consumer's Risk",$E$7+D34*$K$7,$E$7-D34*$K$7))</f>
        <v>93.701109685243523</v>
      </c>
      <c r="F34" s="82">
        <f ca="1">IF('Conformity Assessment'!$I$19&lt;&gt;"Interval","-",IF($E$10="Consumer's Risk",$E$8-D34*$K$8,$E$8+D34*$K$8))</f>
        <v>105.47642149581347</v>
      </c>
      <c r="G34" s="50">
        <f t="shared" ca="1" si="1"/>
        <v>4.9991336077324935E-2</v>
      </c>
      <c r="H34" s="50">
        <f t="shared" ca="1" si="2"/>
        <v>4.9991345203782088E-2</v>
      </c>
      <c r="I34" s="50">
        <f t="shared" ca="1" si="3"/>
        <v>4.9991340640553508E-2</v>
      </c>
    </row>
    <row r="35" spans="3:9">
      <c r="C35" s="48">
        <v>20</v>
      </c>
      <c r="D35" s="51">
        <f ca="1">IF('Conformity Assessment'!$I$19&lt;&gt;"Interval","-",IF(ABS($E$11-I33)&lt;=ABS($E$11-I34),D33+(RAND()-0.5)*$M$17/C35,D34+(RAND()-0.5)*$M$17/C35))</f>
        <v>1.6484567872333769</v>
      </c>
      <c r="E35" s="82">
        <f ca="1">IF('Conformity Assessment'!$I$19&lt;&gt;"Interval","-",IF($E$10="Consumer's Risk",$E$7+D35*$K$7,$E$7-D35*$K$7))</f>
        <v>93.709027771275103</v>
      </c>
      <c r="F35" s="82">
        <f ca="1">IF('Conformity Assessment'!$I$19&lt;&gt;"Interval","-",IF($E$10="Consumer's Risk",$E$8-D35*$K$8,$E$8+D35*$K$8))</f>
        <v>105.46674383510822</v>
      </c>
      <c r="G35" s="50">
        <f t="shared" ca="1" si="1"/>
        <v>4.962948560313122E-2</v>
      </c>
      <c r="H35" s="50">
        <f t="shared" ca="1" si="2"/>
        <v>4.9629494917585809E-2</v>
      </c>
      <c r="I35" s="50">
        <f t="shared" ca="1" si="3"/>
        <v>4.9629490260358511E-2</v>
      </c>
    </row>
    <row r="36" spans="3:9">
      <c r="C36" s="48">
        <v>21</v>
      </c>
      <c r="D36" s="51">
        <f ca="1">IF('Conformity Assessment'!$I$19&lt;&gt;"Interval","-",IF(ABS($E$11-I34)&lt;=ABS($E$11-I35),D34+(RAND()-0.5)*$M$17/C36,D35+(RAND()-0.5)*$M$17/C36))</f>
        <v>1.6414638026021968</v>
      </c>
      <c r="E36" s="82">
        <f ca="1">IF('Conformity Assessment'!$I$19&lt;&gt;"Interval","-",IF($E$10="Consumer's Risk",$E$7+D36*$K$7,$E$7-D36*$K$7))</f>
        <v>93.693293555854936</v>
      </c>
      <c r="F36" s="82">
        <f ca="1">IF('Conformity Assessment'!$I$19&lt;&gt;"Interval","-",IF($E$10="Consumer's Risk",$E$8-D36*$K$8,$E$8+D36*$K$8))</f>
        <v>105.48597454284396</v>
      </c>
      <c r="G36" s="50">
        <f t="shared" ca="1" si="1"/>
        <v>5.0350587523253311E-2</v>
      </c>
      <c r="H36" s="50">
        <f t="shared" ca="1" si="2"/>
        <v>5.0350596467750502E-2</v>
      </c>
      <c r="I36" s="50">
        <f t="shared" ca="1" si="3"/>
        <v>5.0350591995501903E-2</v>
      </c>
    </row>
    <row r="37" spans="3:9">
      <c r="C37" s="48">
        <v>22</v>
      </c>
      <c r="D37" s="51">
        <f ca="1">IF('Conformity Assessment'!$I$19&lt;&gt;"Interval","-",IF(ABS($E$11-I35)&lt;=ABS($E$11-I36),D35+(RAND()-0.5)*$M$17/C37,D36+(RAND()-0.5)*$M$17/C37))</f>
        <v>1.6434288765695215</v>
      </c>
      <c r="E37" s="82">
        <f ca="1">IF('Conformity Assessment'!$I$19&lt;&gt;"Interval","-",IF($E$10="Consumer's Risk",$E$7+D37*$K$7,$E$7-D37*$K$7))</f>
        <v>93.697714972281418</v>
      </c>
      <c r="F37" s="82">
        <f ca="1">IF('Conformity Assessment'!$I$19&lt;&gt;"Interval","-",IF($E$10="Consumer's Risk",$E$8-D37*$K$8,$E$8+D37*$K$8))</f>
        <v>105.48057058943381</v>
      </c>
      <c r="G37" s="50">
        <f t="shared" ca="1" si="1"/>
        <v>5.0147114808366554E-2</v>
      </c>
      <c r="H37" s="50">
        <f t="shared" ca="1" si="2"/>
        <v>5.0147123855356995E-2</v>
      </c>
      <c r="I37" s="50">
        <f t="shared" ca="1" si="3"/>
        <v>5.0147119331861778E-2</v>
      </c>
    </row>
    <row r="38" spans="3:9">
      <c r="C38" s="48">
        <v>23</v>
      </c>
      <c r="D38" s="51">
        <f ca="1">IF('Conformity Assessment'!$I$19&lt;&gt;"Interval","-",IF(ABS($E$11-I36)&lt;=ABS($E$11-I37),D36+(RAND()-0.5)*$M$17/C38,D37+(RAND()-0.5)*$M$17/C38))</f>
        <v>1.6472930925214124</v>
      </c>
      <c r="E38" s="82">
        <f ca="1">IF('Conformity Assessment'!$I$19&lt;&gt;"Interval","-",IF($E$10="Consumer's Risk",$E$7+D38*$K$7,$E$7-D38*$K$7))</f>
        <v>93.706409458173184</v>
      </c>
      <c r="F38" s="82">
        <f ca="1">IF('Conformity Assessment'!$I$19&lt;&gt;"Interval","-",IF($E$10="Consumer's Risk",$E$8-D38*$K$8,$E$8+D38*$K$8))</f>
        <v>105.46994399556611</v>
      </c>
      <c r="G38" s="50">
        <f t="shared" ca="1" si="1"/>
        <v>4.9748908503002273E-2</v>
      </c>
      <c r="H38" s="50">
        <f t="shared" ca="1" si="2"/>
        <v>4.9748917754878372E-2</v>
      </c>
      <c r="I38" s="50">
        <f t="shared" ca="1" si="3"/>
        <v>4.9748913128940322E-2</v>
      </c>
    </row>
    <row r="39" spans="3:9">
      <c r="C39" s="48">
        <v>24</v>
      </c>
      <c r="D39" s="51">
        <f ca="1">IF('Conformity Assessment'!$I$19&lt;&gt;"Interval","-",IF(ABS($E$11-I37)&lt;=ABS($E$11-I38),D37+(RAND()-0.5)*$M$17/C39,D38+(RAND()-0.5)*$M$17/C39))</f>
        <v>1.6411737572558962</v>
      </c>
      <c r="E39" s="82">
        <f ca="1">IF('Conformity Assessment'!$I$19&lt;&gt;"Interval","-",IF($E$10="Consumer's Risk",$E$7+D39*$K$7,$E$7-D39*$K$7))</f>
        <v>93.692640953825773</v>
      </c>
      <c r="F39" s="82">
        <f ca="1">IF('Conformity Assessment'!$I$19&lt;&gt;"Interval","-",IF($E$10="Consumer's Risk",$E$8-D39*$K$8,$E$8+D39*$K$8))</f>
        <v>105.48677216754629</v>
      </c>
      <c r="G39" s="50">
        <f t="shared" ca="1" si="1"/>
        <v>5.0380675783821507E-2</v>
      </c>
      <c r="H39" s="50">
        <f t="shared" ca="1" si="2"/>
        <v>5.0380684713287174E-2</v>
      </c>
      <c r="I39" s="50">
        <f t="shared" ca="1" si="3"/>
        <v>5.0380680248554341E-2</v>
      </c>
    </row>
    <row r="40" spans="3:9">
      <c r="C40" s="48">
        <v>25</v>
      </c>
      <c r="D40" s="51">
        <f ca="1">IF('Conformity Assessment'!$I$19&lt;&gt;"Interval","-",IF(ABS($E$11-I38)&lt;=ABS($E$11-I39),D38+(RAND()-0.5)*$M$17/C40,D39+(RAND()-0.5)*$M$17/C40))</f>
        <v>1.6458103648902442</v>
      </c>
      <c r="E40" s="82">
        <f ca="1">IF('Conformity Assessment'!$I$19&lt;&gt;"Interval","-",IF($E$10="Consumer's Risk",$E$7+D40*$K$7,$E$7-D40*$K$7))</f>
        <v>93.703073321003046</v>
      </c>
      <c r="F40" s="82">
        <f ca="1">IF('Conformity Assessment'!$I$19&lt;&gt;"Interval","-",IF($E$10="Consumer's Risk",$E$8-D40*$K$8,$E$8+D40*$K$8))</f>
        <v>105.47402149655183</v>
      </c>
      <c r="G40" s="50">
        <f t="shared" ca="1" si="1"/>
        <v>4.9901403835718026E-2</v>
      </c>
      <c r="H40" s="50">
        <f t="shared" ca="1" si="2"/>
        <v>4.990141300845076E-2</v>
      </c>
      <c r="I40" s="50">
        <f t="shared" ca="1" si="3"/>
        <v>4.990140842208439E-2</v>
      </c>
    </row>
    <row r="41" spans="3:9">
      <c r="C41" s="48">
        <v>26</v>
      </c>
      <c r="D41" s="51">
        <f ca="1">IF('Conformity Assessment'!$I$19&lt;&gt;"Interval","-",IF(ABS($E$11-I39)&lt;=ABS($E$11-I40),D39+(RAND()-0.5)*$M$17/C41,D40+(RAND()-0.5)*$M$17/C41))</f>
        <v>1.6480798930304674</v>
      </c>
      <c r="E41" s="82">
        <f ca="1">IF('Conformity Assessment'!$I$19&lt;&gt;"Interval","-",IF($E$10="Consumer's Risk",$E$7+D41*$K$7,$E$7-D41*$K$7))</f>
        <v>93.708179759318554</v>
      </c>
      <c r="F41" s="82">
        <f ca="1">IF('Conformity Assessment'!$I$19&lt;&gt;"Interval","-",IF($E$10="Consumer's Risk",$E$8-D41*$K$8,$E$8+D41*$K$8))</f>
        <v>105.46778029416622</v>
      </c>
      <c r="G41" s="50">
        <f t="shared" ca="1" si="1"/>
        <v>4.9668138886995908E-2</v>
      </c>
      <c r="H41" s="50">
        <f t="shared" ca="1" si="2"/>
        <v>4.9668148181137774E-2</v>
      </c>
      <c r="I41" s="50">
        <f t="shared" ca="1" si="3"/>
        <v>4.9668143534066844E-2</v>
      </c>
    </row>
    <row r="42" spans="3:9">
      <c r="C42" s="48">
        <v>27</v>
      </c>
      <c r="D42" s="51">
        <f ca="1">IF('Conformity Assessment'!$I$19&lt;&gt;"Interval","-",IF(ABS($E$11-I40)&lt;=ABS($E$11-I41),D40+(RAND()-0.5)*$M$17/C42,D41+(RAND()-0.5)*$M$17/C42))</f>
        <v>1.6425179231841203</v>
      </c>
      <c r="E42" s="82">
        <f ca="1">IF('Conformity Assessment'!$I$19&lt;&gt;"Interval","-",IF($E$10="Consumer's Risk",$E$7+D42*$K$7,$E$7-D42*$K$7))</f>
        <v>93.695665327164278</v>
      </c>
      <c r="F42" s="82">
        <f ca="1">IF('Conformity Assessment'!$I$19&lt;&gt;"Interval","-",IF($E$10="Consumer's Risk",$E$8-D42*$K$8,$E$8+D42*$K$8))</f>
        <v>105.48307571124367</v>
      </c>
      <c r="G42" s="50">
        <f t="shared" ca="1" si="1"/>
        <v>5.0241357422302138E-2</v>
      </c>
      <c r="H42" s="50">
        <f t="shared" ca="1" si="2"/>
        <v>5.0241366421639358E-2</v>
      </c>
      <c r="I42" s="50">
        <f t="shared" ca="1" si="3"/>
        <v>5.0241361921970748E-2</v>
      </c>
    </row>
    <row r="43" spans="3:9">
      <c r="C43" s="48">
        <v>28</v>
      </c>
      <c r="D43" s="51">
        <f ca="1">IF('Conformity Assessment'!$I$19&lt;&gt;"Interval","-",IF(ABS($E$11-I41)&lt;=ABS($E$11-I42),D41+(RAND()-0.5)*$M$17/C43,D42+(RAND()-0.5)*$M$17/C43))</f>
        <v>1.6395343075587081</v>
      </c>
      <c r="E43" s="82">
        <f ca="1">IF('Conformity Assessment'!$I$19&lt;&gt;"Interval","-",IF($E$10="Consumer's Risk",$E$7+D43*$K$7,$E$7-D43*$K$7))</f>
        <v>93.688952192007093</v>
      </c>
      <c r="F43" s="82">
        <f ca="1">IF('Conformity Assessment'!$I$19&lt;&gt;"Interval","-",IF($E$10="Consumer's Risk",$E$8-D43*$K$8,$E$8+D43*$K$8))</f>
        <v>105.49128065421355</v>
      </c>
      <c r="G43" s="50">
        <f t="shared" ca="1" si="1"/>
        <v>5.0551015861260838E-2</v>
      </c>
      <c r="H43" s="50">
        <f t="shared" ca="1" si="2"/>
        <v>5.0551024706217876E-2</v>
      </c>
      <c r="I43" s="50">
        <f t="shared" ca="1" si="3"/>
        <v>5.0551020283739354E-2</v>
      </c>
    </row>
    <row r="44" spans="3:9">
      <c r="C44" s="48">
        <v>29</v>
      </c>
      <c r="D44" s="51">
        <f ca="1">IF('Conformity Assessment'!$I$19&lt;&gt;"Interval","-",IF(ABS($E$11-I42)&lt;=ABS($E$11-I43),D42+(RAND()-0.5)*$M$17/C44,D43+(RAND()-0.5)*$M$17/C44))</f>
        <v>1.6403802511827794</v>
      </c>
      <c r="E44" s="82">
        <f ca="1">IF('Conformity Assessment'!$I$19&lt;&gt;"Interval","-",IF($E$10="Consumer's Risk",$E$7+D44*$K$7,$E$7-D44*$K$7))</f>
        <v>93.690855565161257</v>
      </c>
      <c r="F44" s="82">
        <f ca="1">IF('Conformity Assessment'!$I$19&lt;&gt;"Interval","-",IF($E$10="Consumer's Risk",$E$8-D44*$K$8,$E$8+D44*$K$8))</f>
        <v>105.48895430924736</v>
      </c>
      <c r="G44" s="50">
        <f t="shared" ca="1" si="1"/>
        <v>5.0463064469347355E-2</v>
      </c>
      <c r="H44" s="50">
        <f t="shared" ca="1" si="2"/>
        <v>5.0463073357812728E-2</v>
      </c>
      <c r="I44" s="50">
        <f t="shared" ca="1" si="3"/>
        <v>5.0463068913580045E-2</v>
      </c>
    </row>
    <row r="45" spans="3:9">
      <c r="C45" s="48">
        <v>30</v>
      </c>
      <c r="D45" s="51">
        <f ca="1">IF('Conformity Assessment'!$I$19&lt;&gt;"Interval","-",IF(ABS($E$11-I43)&lt;=ABS($E$11-I44),D43+(RAND()-0.5)*$M$17/C45,D44+(RAND()-0.5)*$M$17/C45))</f>
        <v>1.6406469893039819</v>
      </c>
      <c r="E45" s="82">
        <f ca="1">IF('Conformity Assessment'!$I$19&lt;&gt;"Interval","-",IF($E$10="Consumer's Risk",$E$7+D45*$K$7,$E$7-D45*$K$7))</f>
        <v>93.691455725933963</v>
      </c>
      <c r="F45" s="82">
        <f ca="1">IF('Conformity Assessment'!$I$19&lt;&gt;"Interval","-",IF($E$10="Consumer's Risk",$E$8-D45*$K$8,$E$8+D45*$K$8))</f>
        <v>105.48822077941405</v>
      </c>
      <c r="G45" s="50">
        <f t="shared" ca="1" si="1"/>
        <v>5.0435357434118908E-2</v>
      </c>
      <c r="H45" s="50">
        <f t="shared" ca="1" si="2"/>
        <v>5.0435366336345988E-2</v>
      </c>
      <c r="I45" s="50">
        <f t="shared" ca="1" si="3"/>
        <v>5.0435361885232448E-2</v>
      </c>
    </row>
    <row r="46" spans="3:9">
      <c r="C46" s="48">
        <v>31</v>
      </c>
      <c r="D46" s="51">
        <f ca="1">IF('Conformity Assessment'!$I$19&lt;&gt;"Interval","-",IF(ABS($E$11-I44)&lt;=ABS($E$11-I45),D44+(RAND()-0.5)*$M$17/C46,D45+(RAND()-0.5)*$M$17/C46))</f>
        <v>1.6376999214397732</v>
      </c>
      <c r="E46" s="82">
        <f ca="1">IF('Conformity Assessment'!$I$19&lt;&gt;"Interval","-",IF($E$10="Consumer's Risk",$E$7+D46*$K$7,$E$7-D46*$K$7))</f>
        <v>93.684824823239495</v>
      </c>
      <c r="F46" s="82">
        <f ca="1">IF('Conformity Assessment'!$I$19&lt;&gt;"Interval","-",IF($E$10="Consumer's Risk",$E$8-D46*$K$8,$E$8+D46*$K$8))</f>
        <v>105.49632521604062</v>
      </c>
      <c r="G46" s="50">
        <f t="shared" ca="1" si="1"/>
        <v>5.0742153510188785E-2</v>
      </c>
      <c r="H46" s="50">
        <f t="shared" ca="1" si="2"/>
        <v>5.0742162261509897E-2</v>
      </c>
      <c r="I46" s="50">
        <f t="shared" ca="1" si="3"/>
        <v>5.0742157885849341E-2</v>
      </c>
    </row>
    <row r="47" spans="3:9">
      <c r="C47" s="48">
        <v>32</v>
      </c>
      <c r="D47" s="51">
        <f ca="1">IF('Conformity Assessment'!$I$19&lt;&gt;"Interval","-",IF(ABS($E$11-I45)&lt;=ABS($E$11-I46),D45+(RAND()-0.5)*$M$17/C47,D46+(RAND()-0.5)*$M$17/C47))</f>
        <v>1.6435193494307203</v>
      </c>
      <c r="E47" s="82">
        <f ca="1">IF('Conformity Assessment'!$I$19&lt;&gt;"Interval","-",IF($E$10="Consumer's Risk",$E$7+D47*$K$7,$E$7-D47*$K$7))</f>
        <v>93.69791853621912</v>
      </c>
      <c r="F47" s="82">
        <f ca="1">IF('Conformity Assessment'!$I$19&lt;&gt;"Interval","-",IF($E$10="Consumer's Risk",$E$8-D47*$K$8,$E$8+D47*$K$8))</f>
        <v>105.48032178906551</v>
      </c>
      <c r="G47" s="50">
        <f t="shared" ca="1" si="1"/>
        <v>5.0137762643838665E-2</v>
      </c>
      <c r="H47" s="50">
        <f t="shared" ca="1" si="2"/>
        <v>5.0137771695575553E-2</v>
      </c>
      <c r="I47" s="50">
        <f t="shared" ca="1" si="3"/>
        <v>5.0137767169707109E-2</v>
      </c>
    </row>
    <row r="48" spans="3:9">
      <c r="C48" s="48">
        <v>33</v>
      </c>
      <c r="D48" s="51">
        <f ca="1">IF('Conformity Assessment'!$I$19&lt;&gt;"Interval","-",IF(ABS($E$11-I46)&lt;=ABS($E$11-I47),D46+(RAND()-0.5)*$M$17/C48,D47+(RAND()-0.5)*$M$17/C48))</f>
        <v>1.6421521203944134</v>
      </c>
      <c r="E48" s="82">
        <f ca="1">IF('Conformity Assessment'!$I$19&lt;&gt;"Interval","-",IF($E$10="Consumer's Risk",$E$7+D48*$K$7,$E$7-D48*$K$7))</f>
        <v>93.694842270887435</v>
      </c>
      <c r="F48" s="82">
        <f ca="1">IF('Conformity Assessment'!$I$19&lt;&gt;"Interval","-",IF($E$10="Consumer's Risk",$E$8-D48*$K$8,$E$8+D48*$K$8))</f>
        <v>105.48408166891537</v>
      </c>
      <c r="G48" s="50">
        <f t="shared" ca="1" si="1"/>
        <v>5.0279241225958636E-2</v>
      </c>
      <c r="H48" s="50">
        <f t="shared" ca="1" si="2"/>
        <v>5.0279250206228303E-2</v>
      </c>
      <c r="I48" s="50">
        <f t="shared" ca="1" si="3"/>
        <v>5.0279245716093469E-2</v>
      </c>
    </row>
    <row r="49" spans="3:9">
      <c r="C49" s="48">
        <v>34</v>
      </c>
      <c r="D49" s="51">
        <f ca="1">IF('Conformity Assessment'!$I$19&lt;&gt;"Interval","-",IF(ABS($E$11-I47)&lt;=ABS($E$11-I48),D47+(RAND()-0.5)*$M$17/C49,D48+(RAND()-0.5)*$M$17/C49))</f>
        <v>1.6430292601239909</v>
      </c>
      <c r="E49" s="82">
        <f ca="1">IF('Conformity Assessment'!$I$19&lt;&gt;"Interval","-",IF($E$10="Consumer's Risk",$E$7+D49*$K$7,$E$7-D49*$K$7))</f>
        <v>93.696815835278983</v>
      </c>
      <c r="F49" s="82">
        <f ca="1">IF('Conformity Assessment'!$I$19&lt;&gt;"Interval","-",IF($E$10="Consumer's Risk",$E$8-D49*$K$8,$E$8+D49*$K$8))</f>
        <v>105.48166953465902</v>
      </c>
      <c r="G49" s="50">
        <f t="shared" ca="1" si="1"/>
        <v>5.0188439731905198E-2</v>
      </c>
      <c r="H49" s="50">
        <f t="shared" ca="1" si="2"/>
        <v>5.0188448757961066E-2</v>
      </c>
      <c r="I49" s="50">
        <f t="shared" ca="1" si="3"/>
        <v>5.0188444244933128E-2</v>
      </c>
    </row>
    <row r="50" spans="3:9">
      <c r="C50" s="48">
        <v>35</v>
      </c>
      <c r="D50" s="51">
        <f ca="1">IF('Conformity Assessment'!$I$19&lt;&gt;"Interval","-",IF(ABS($E$11-I48)&lt;=ABS($E$11-I49),D48+(RAND()-0.5)*$M$17/C50,D49+(RAND()-0.5)*$M$17/C50))</f>
        <v>1.6408426416843576</v>
      </c>
      <c r="E50" s="82">
        <f ca="1">IF('Conformity Assessment'!$I$19&lt;&gt;"Interval","-",IF($E$10="Consumer's Risk",$E$7+D50*$K$7,$E$7-D50*$K$7))</f>
        <v>93.691895943789802</v>
      </c>
      <c r="F50" s="82">
        <f ca="1">IF('Conformity Assessment'!$I$19&lt;&gt;"Interval","-",IF($E$10="Consumer's Risk",$E$8-D50*$K$8,$E$8+D50*$K$8))</f>
        <v>105.48768273536801</v>
      </c>
      <c r="G50" s="50">
        <f t="shared" ca="1" si="1"/>
        <v>5.0415042034309243E-2</v>
      </c>
      <c r="H50" s="50">
        <f t="shared" ca="1" si="2"/>
        <v>5.041505094664319E-2</v>
      </c>
      <c r="I50" s="50">
        <f t="shared" ca="1" si="3"/>
        <v>5.041504649047622E-2</v>
      </c>
    </row>
    <row r="51" spans="3:9">
      <c r="C51" s="48">
        <v>36</v>
      </c>
      <c r="D51" s="51">
        <f ca="1">IF('Conformity Assessment'!$I$19&lt;&gt;"Interval","-",IF(ABS($E$11-I49)&lt;=ABS($E$11-I50),D49+(RAND()-0.5)*$M$17/C51,D50+(RAND()-0.5)*$M$17/C51))</f>
        <v>1.6455523520704418</v>
      </c>
      <c r="E51" s="82">
        <f ca="1">IF('Conformity Assessment'!$I$19&lt;&gt;"Interval","-",IF($E$10="Consumer's Risk",$E$7+D51*$K$7,$E$7-D51*$K$7))</f>
        <v>93.702492792158495</v>
      </c>
      <c r="F51" s="82">
        <f ca="1">IF('Conformity Assessment'!$I$19&lt;&gt;"Interval","-",IF($E$10="Consumer's Risk",$E$8-D51*$K$8,$E$8+D51*$K$8))</f>
        <v>105.47473103180629</v>
      </c>
      <c r="G51" s="50">
        <f t="shared" ca="1" si="1"/>
        <v>4.9927977938914722E-2</v>
      </c>
      <c r="H51" s="50">
        <f t="shared" ca="1" si="2"/>
        <v>4.9927987097943077E-2</v>
      </c>
      <c r="I51" s="50">
        <f t="shared" ca="1" si="3"/>
        <v>4.99279825184289E-2</v>
      </c>
    </row>
    <row r="52" spans="3:9">
      <c r="C52" s="48">
        <v>37</v>
      </c>
      <c r="D52" s="51">
        <f ca="1">IF('Conformity Assessment'!$I$19&lt;&gt;"Interval","-",IF(ABS($E$11-I50)&lt;=ABS($E$11-I51),D50+(RAND()-0.5)*$M$17/C52,D51+(RAND()-0.5)*$M$17/C52))</f>
        <v>1.6470827762406446</v>
      </c>
      <c r="E52" s="82">
        <f ca="1">IF('Conformity Assessment'!$I$19&lt;&gt;"Interval","-",IF($E$10="Consumer's Risk",$E$7+D52*$K$7,$E$7-D52*$K$7))</f>
        <v>93.705936246541455</v>
      </c>
      <c r="F52" s="82">
        <f ca="1">IF('Conformity Assessment'!$I$19&lt;&gt;"Interval","-",IF($E$10="Consumer's Risk",$E$8-D52*$K$8,$E$8+D52*$K$8))</f>
        <v>105.47052236533823</v>
      </c>
      <c r="G52" s="50">
        <f t="shared" ca="1" si="1"/>
        <v>4.9770516423148857E-2</v>
      </c>
      <c r="H52" s="50">
        <f t="shared" ca="1" si="2"/>
        <v>4.9770525663758759E-2</v>
      </c>
      <c r="I52" s="50">
        <f t="shared" ca="1" si="3"/>
        <v>4.9770521043453808E-2</v>
      </c>
    </row>
    <row r="53" spans="3:9">
      <c r="C53" s="48">
        <v>38</v>
      </c>
      <c r="D53" s="51">
        <f ca="1">IF('Conformity Assessment'!$I$19&lt;&gt;"Interval","-",IF(ABS($E$11-I51)&lt;=ABS($E$11-I52),D51+(RAND()-0.5)*$M$17/C53,D52+(RAND()-0.5)*$M$17/C53))</f>
        <v>1.6475701589624066</v>
      </c>
      <c r="E53" s="82">
        <f ca="1">IF('Conformity Assessment'!$I$19&lt;&gt;"Interval","-",IF($E$10="Consumer's Risk",$E$7+D53*$K$7,$E$7-D53*$K$7))</f>
        <v>93.707032857665411</v>
      </c>
      <c r="F53" s="82">
        <f ca="1">IF('Conformity Assessment'!$I$19&lt;&gt;"Interval","-",IF($E$10="Consumer's Risk",$E$8-D53*$K$8,$E$8+D53*$K$8))</f>
        <v>105.46918206285338</v>
      </c>
      <c r="G53" s="50">
        <f t="shared" ca="1" si="1"/>
        <v>4.9720454088143302E-2</v>
      </c>
      <c r="H53" s="50">
        <f t="shared" ca="1" si="2"/>
        <v>4.9720463354881179E-2</v>
      </c>
      <c r="I53" s="50">
        <f t="shared" ca="1" si="3"/>
        <v>4.9720458721512241E-2</v>
      </c>
    </row>
    <row r="54" spans="3:9">
      <c r="C54" s="48">
        <v>39</v>
      </c>
      <c r="D54" s="51">
        <f ca="1">IF('Conformity Assessment'!$I$19&lt;&gt;"Interval","-",IF(ABS($E$11-I52)&lt;=ABS($E$11-I53),D52+(RAND()-0.5)*$M$17/C54,D53+(RAND()-0.5)*$M$17/C54))</f>
        <v>1.6446221123236788</v>
      </c>
      <c r="E54" s="82">
        <f ca="1">IF('Conformity Assessment'!$I$19&lt;&gt;"Interval","-",IF($E$10="Consumer's Risk",$E$7+D54*$K$7,$E$7-D54*$K$7))</f>
        <v>93.700399752728273</v>
      </c>
      <c r="F54" s="82">
        <f ca="1">IF('Conformity Assessment'!$I$19&lt;&gt;"Interval","-",IF($E$10="Consumer's Risk",$E$8-D54*$K$8,$E$8+D54*$K$8))</f>
        <v>105.47728919110989</v>
      </c>
      <c r="G54" s="50">
        <f t="shared" ca="1" si="1"/>
        <v>5.0023881956325504E-2</v>
      </c>
      <c r="H54" s="50">
        <f t="shared" ca="1" si="2"/>
        <v>5.002389106610837E-2</v>
      </c>
      <c r="I54" s="50">
        <f t="shared" ca="1" si="3"/>
        <v>5.0023886511216933E-2</v>
      </c>
    </row>
    <row r="55" spans="3:9">
      <c r="C55" s="48">
        <v>40</v>
      </c>
      <c r="D55" s="51">
        <f ca="1">IF('Conformity Assessment'!$I$19&lt;&gt;"Interval","-",IF(ABS($E$11-I53)&lt;=ABS($E$11-I54),D53+(RAND()-0.5)*$M$17/C55,D54+(RAND()-0.5)*$M$17/C55))</f>
        <v>1.6455399151229098</v>
      </c>
      <c r="E55" s="82">
        <f ca="1">IF('Conformity Assessment'!$I$19&lt;&gt;"Interval","-",IF($E$10="Consumer's Risk",$E$7+D55*$K$7,$E$7-D55*$K$7))</f>
        <v>93.702464809026552</v>
      </c>
      <c r="F55" s="82">
        <f ca="1">IF('Conformity Assessment'!$I$19&lt;&gt;"Interval","-",IF($E$10="Consumer's Risk",$E$8-D55*$K$8,$E$8+D55*$K$8))</f>
        <v>105.474765233412</v>
      </c>
      <c r="G55" s="50">
        <f t="shared" ca="1" si="1"/>
        <v>4.9929259170907826E-2</v>
      </c>
      <c r="H55" s="50">
        <f t="shared" ca="1" si="2"/>
        <v>4.9929268329276459E-2</v>
      </c>
      <c r="I55" s="50">
        <f t="shared" ca="1" si="3"/>
        <v>4.9929263750092143E-2</v>
      </c>
    </row>
    <row r="56" spans="3:9">
      <c r="C56" s="48">
        <v>41</v>
      </c>
      <c r="D56" s="51">
        <f ca="1">IF('Conformity Assessment'!$I$19&lt;&gt;"Interval","-",IF(ABS($E$11-I54)&lt;=ABS($E$11-I55),D54+(RAND()-0.5)*$M$17/C56,D55+(RAND()-0.5)*$M$17/C56))</f>
        <v>1.6451667263547525</v>
      </c>
      <c r="E56" s="82">
        <f ca="1">IF('Conformity Assessment'!$I$19&lt;&gt;"Interval","-",IF($E$10="Consumer's Risk",$E$7+D56*$K$7,$E$7-D56*$K$7))</f>
        <v>93.701625134298197</v>
      </c>
      <c r="F56" s="82">
        <f ca="1">IF('Conformity Assessment'!$I$19&lt;&gt;"Interval","-",IF($E$10="Consumer's Risk",$E$8-D56*$K$8,$E$8+D56*$K$8))</f>
        <v>105.47579150252443</v>
      </c>
      <c r="G56" s="50">
        <f t="shared" ca="1" si="1"/>
        <v>4.9967716607017862E-2</v>
      </c>
      <c r="H56" s="50">
        <f t="shared" ca="1" si="2"/>
        <v>4.996772574560062E-2</v>
      </c>
      <c r="I56" s="50">
        <f t="shared" ca="1" si="3"/>
        <v>4.9967721176309238E-2</v>
      </c>
    </row>
    <row r="57" spans="3:9">
      <c r="C57" s="48">
        <v>42</v>
      </c>
      <c r="D57" s="51">
        <f ca="1">IF('Conformity Assessment'!$I$19&lt;&gt;"Interval","-",IF(ABS($E$11-I55)&lt;=ABS($E$11-I56),D55+(RAND()-0.5)*$M$17/C57,D56+(RAND()-0.5)*$M$17/C57))</f>
        <v>1.6440007882527421</v>
      </c>
      <c r="E57" s="82">
        <f ca="1">IF('Conformity Assessment'!$I$19&lt;&gt;"Interval","-",IF($E$10="Consumer's Risk",$E$7+D57*$K$7,$E$7-D57*$K$7))</f>
        <v>93.699001773568668</v>
      </c>
      <c r="F57" s="82">
        <f ca="1">IF('Conformity Assessment'!$I$19&lt;&gt;"Interval","-",IF($E$10="Consumer's Risk",$E$8-D57*$K$8,$E$8+D57*$K$8))</f>
        <v>105.47899783230496</v>
      </c>
      <c r="G57" s="50">
        <f t="shared" ca="1" si="1"/>
        <v>5.0088019777290695E-2</v>
      </c>
      <c r="H57" s="50">
        <f t="shared" ca="1" si="2"/>
        <v>5.0088028854324618E-2</v>
      </c>
      <c r="I57" s="50">
        <f t="shared" ca="1" si="3"/>
        <v>5.0088024315807653E-2</v>
      </c>
    </row>
    <row r="58" spans="3:9">
      <c r="C58" s="48">
        <v>43</v>
      </c>
      <c r="D58" s="51">
        <f ca="1">IF('Conformity Assessment'!$I$19&lt;&gt;"Interval","-",IF(ABS($E$11-I56)&lt;=ABS($E$11-I57),D56+(RAND()-0.5)*$M$17/C58,D57+(RAND()-0.5)*$M$17/C58))</f>
        <v>1.6458488617836773</v>
      </c>
      <c r="E58" s="82">
        <f ca="1">IF('Conformity Assessment'!$I$19&lt;&gt;"Interval","-",IF($E$10="Consumer's Risk",$E$7+D58*$K$7,$E$7-D58*$K$7))</f>
        <v>93.703159939013275</v>
      </c>
      <c r="F58" s="82">
        <f ca="1">IF('Conformity Assessment'!$I$19&lt;&gt;"Interval","-",IF($E$10="Consumer's Risk",$E$8-D58*$K$8,$E$8+D58*$K$8))</f>
        <v>105.47391563009489</v>
      </c>
      <c r="G58" s="50">
        <f t="shared" ca="1" si="1"/>
        <v>4.9897439804638614E-2</v>
      </c>
      <c r="H58" s="50">
        <f t="shared" ca="1" si="2"/>
        <v>4.9897448979418273E-2</v>
      </c>
      <c r="I58" s="50">
        <f t="shared" ca="1" si="3"/>
        <v>4.9897444392028444E-2</v>
      </c>
    </row>
    <row r="59" spans="3:9">
      <c r="C59" s="48">
        <v>44</v>
      </c>
      <c r="D59" s="51">
        <f ca="1">IF('Conformity Assessment'!$I$19&lt;&gt;"Interval","-",IF(ABS($E$11-I57)&lt;=ABS($E$11-I58),D57+(RAND()-0.5)*$M$17/C59,D58+(RAND()-0.5)*$M$17/C59))</f>
        <v>1.6429163335216912</v>
      </c>
      <c r="E59" s="82">
        <f ca="1">IF('Conformity Assessment'!$I$19&lt;&gt;"Interval","-",IF($E$10="Consumer's Risk",$E$7+D59*$K$7,$E$7-D59*$K$7))</f>
        <v>93.696561750423811</v>
      </c>
      <c r="F59" s="82">
        <f ca="1">IF('Conformity Assessment'!$I$19&lt;&gt;"Interval","-",IF($E$10="Consumer's Risk",$E$8-D59*$K$8,$E$8+D59*$K$8))</f>
        <v>105.48198008281535</v>
      </c>
      <c r="G59" s="50">
        <f t="shared" ca="1" si="1"/>
        <v>5.0200122555947649E-2</v>
      </c>
      <c r="H59" s="50">
        <f t="shared" ca="1" si="2"/>
        <v>5.020013157609652E-2</v>
      </c>
      <c r="I59" s="50">
        <f t="shared" ca="1" si="3"/>
        <v>5.0200127066022088E-2</v>
      </c>
    </row>
    <row r="60" spans="3:9">
      <c r="C60" s="48">
        <v>45</v>
      </c>
      <c r="D60" s="51">
        <f ca="1">IF('Conformity Assessment'!$I$19&lt;&gt;"Interval","-",IF(ABS($E$11-I58)&lt;=ABS($E$11-I59),D58+(RAND()-0.5)*$M$17/C60,D59+(RAND()-0.5)*$M$17/C60))</f>
        <v>1.6470506224906905</v>
      </c>
      <c r="E60" s="82">
        <f ca="1">IF('Conformity Assessment'!$I$19&lt;&gt;"Interval","-",IF($E$10="Consumer's Risk",$E$7+D60*$K$7,$E$7-D60*$K$7))</f>
        <v>93.705863900604058</v>
      </c>
      <c r="F60" s="82">
        <f ca="1">IF('Conformity Assessment'!$I$19&lt;&gt;"Interval","-",IF($E$10="Consumer's Risk",$E$8-D60*$K$8,$E$8+D60*$K$8))</f>
        <v>105.47061078815059</v>
      </c>
      <c r="G60" s="50">
        <f t="shared" ca="1" si="1"/>
        <v>4.9773820563037599E-2</v>
      </c>
      <c r="H60" s="50">
        <f t="shared" ca="1" si="2"/>
        <v>4.9773829801926059E-2</v>
      </c>
      <c r="I60" s="50">
        <f t="shared" ca="1" si="3"/>
        <v>4.9773825182481829E-2</v>
      </c>
    </row>
    <row r="61" spans="3:9">
      <c r="C61" s="48">
        <v>46</v>
      </c>
      <c r="D61" s="51">
        <f ca="1">IF('Conformity Assessment'!$I$19&lt;&gt;"Interval","-",IF(ABS($E$11-I59)&lt;=ABS($E$11-I60),D59+(RAND()-0.5)*$M$17/C61,D60+(RAND()-0.5)*$M$17/C61))</f>
        <v>1.6439382543878782</v>
      </c>
      <c r="E61" s="82">
        <f ca="1">IF('Conformity Assessment'!$I$19&lt;&gt;"Interval","-",IF($E$10="Consumer's Risk",$E$7+D61*$K$7,$E$7-D61*$K$7))</f>
        <v>93.698861072372722</v>
      </c>
      <c r="F61" s="82">
        <f ca="1">IF('Conformity Assessment'!$I$19&lt;&gt;"Interval","-",IF($E$10="Consumer's Risk",$E$8-D61*$K$8,$E$8+D61*$K$8))</f>
        <v>105.47916980043334</v>
      </c>
      <c r="G61" s="50">
        <f t="shared" ca="1" si="1"/>
        <v>5.0094478630765576E-2</v>
      </c>
      <c r="H61" s="50">
        <f t="shared" ca="1" si="2"/>
        <v>5.0094487704509999E-2</v>
      </c>
      <c r="I61" s="50">
        <f t="shared" ca="1" si="3"/>
        <v>5.0094483167637788E-2</v>
      </c>
    </row>
    <row r="62" spans="3:9">
      <c r="C62" s="48">
        <v>47</v>
      </c>
      <c r="D62" s="51">
        <f ca="1">IF('Conformity Assessment'!$I$19&lt;&gt;"Interval","-",IF(ABS($E$11-I60)&lt;=ABS($E$11-I61),D60+(RAND()-0.5)*$M$17/C62,D61+(RAND()-0.5)*$M$17/C62))</f>
        <v>1.6450796221881079</v>
      </c>
      <c r="E62" s="82">
        <f ca="1">IF('Conformity Assessment'!$I$19&lt;&gt;"Interval","-",IF($E$10="Consumer's Risk",$E$7+D62*$K$7,$E$7-D62*$K$7))</f>
        <v>93.701429149923243</v>
      </c>
      <c r="F62" s="82">
        <f ca="1">IF('Conformity Assessment'!$I$19&lt;&gt;"Interval","-",IF($E$10="Consumer's Risk",$E$8-D62*$K$8,$E$8+D62*$K$8))</f>
        <v>105.4760310389827</v>
      </c>
      <c r="G62" s="50">
        <f t="shared" ca="1" si="1"/>
        <v>4.9976696168588713E-2</v>
      </c>
      <c r="H62" s="50">
        <f t="shared" ca="1" si="2"/>
        <v>4.997670530255903E-2</v>
      </c>
      <c r="I62" s="50">
        <f t="shared" ca="1" si="3"/>
        <v>4.9976700735573872E-2</v>
      </c>
    </row>
    <row r="63" spans="3:9">
      <c r="C63" s="48">
        <v>48</v>
      </c>
      <c r="D63" s="51">
        <f ca="1">IF('Conformity Assessment'!$I$19&lt;&gt;"Interval","-",IF(ABS($E$11-I61)&lt;=ABS($E$11-I62),D61+(RAND()-0.5)*$M$17/C63,D62+(RAND()-0.5)*$M$17/C63))</f>
        <v>1.6445981242155838</v>
      </c>
      <c r="E63" s="82">
        <f ca="1">IF('Conformity Assessment'!$I$19&lt;&gt;"Interval","-",IF($E$10="Consumer's Risk",$E$7+D63*$K$7,$E$7-D63*$K$7))</f>
        <v>93.700345779485062</v>
      </c>
      <c r="F63" s="82">
        <f ca="1">IF('Conformity Assessment'!$I$19&lt;&gt;"Interval","-",IF($E$10="Consumer's Risk",$E$8-D63*$K$8,$E$8+D63*$K$8))</f>
        <v>105.47735515840715</v>
      </c>
      <c r="G63" s="50">
        <f t="shared" ca="1" si="1"/>
        <v>5.0026356976278358E-2</v>
      </c>
      <c r="H63" s="50">
        <f t="shared" ca="1" si="2"/>
        <v>5.0026366084794716E-2</v>
      </c>
      <c r="I63" s="50">
        <f t="shared" ca="1" si="3"/>
        <v>5.0026361530536537E-2</v>
      </c>
    </row>
    <row r="64" spans="3:9">
      <c r="C64" s="48">
        <v>49</v>
      </c>
      <c r="D64" s="51">
        <f ca="1">IF('Conformity Assessment'!$I$19&lt;&gt;"Interval","-",IF(ABS($E$11-I62)&lt;=ABS($E$11-I63),D62+(RAND()-0.5)*$M$17/C64,D63+(RAND()-0.5)*$M$17/C64))</f>
        <v>1.6460820643119205</v>
      </c>
      <c r="E64" s="82">
        <f ca="1">IF('Conformity Assessment'!$I$19&lt;&gt;"Interval","-",IF($E$10="Consumer's Risk",$E$7+D64*$K$7,$E$7-D64*$K$7))</f>
        <v>93.703684644701823</v>
      </c>
      <c r="F64" s="82">
        <f ca="1">IF('Conformity Assessment'!$I$19&lt;&gt;"Interval","-",IF($E$10="Consumer's Risk",$E$8-D64*$K$8,$E$8+D64*$K$8))</f>
        <v>105.47327432314222</v>
      </c>
      <c r="G64" s="50">
        <f t="shared" ca="1" si="1"/>
        <v>4.9873432272653534E-2</v>
      </c>
      <c r="H64" s="50">
        <f t="shared" ca="1" si="2"/>
        <v>4.9873441459839699E-2</v>
      </c>
      <c r="I64" s="50">
        <f t="shared" ca="1" si="3"/>
        <v>4.9873436866246616E-2</v>
      </c>
    </row>
    <row r="65" spans="3:9">
      <c r="C65" s="48">
        <v>50</v>
      </c>
      <c r="D65" s="51">
        <f ca="1">IF('Conformity Assessment'!$I$19&lt;&gt;"Interval","-",IF(ABS($E$11-I63)&lt;=ABS($E$11-I64),D63+(RAND()-0.5)*$M$17/C65,D64+(RAND()-0.5)*$M$17/C65))</f>
        <v>1.6434001673262832</v>
      </c>
      <c r="E65" s="82">
        <f ca="1">IF('Conformity Assessment'!$I$19&lt;&gt;"Interval","-",IF($E$10="Consumer's Risk",$E$7+D65*$K$7,$E$7-D65*$K$7))</f>
        <v>93.697650376484134</v>
      </c>
      <c r="F65" s="82">
        <f ca="1">IF('Conformity Assessment'!$I$19&lt;&gt;"Interval","-",IF($E$10="Consumer's Risk",$E$8-D65*$K$8,$E$8+D65*$K$8))</f>
        <v>105.48064953985272</v>
      </c>
      <c r="G65" s="50">
        <f t="shared" ca="1" si="1"/>
        <v>5.0150082768687626E-2</v>
      </c>
      <c r="H65" s="50">
        <f t="shared" ca="1" si="2"/>
        <v>5.0150091814172772E-2</v>
      </c>
      <c r="I65" s="50">
        <f t="shared" ca="1" si="3"/>
        <v>5.0150087291430195E-2</v>
      </c>
    </row>
    <row r="66" spans="3:9">
      <c r="C66" s="48">
        <v>51</v>
      </c>
      <c r="D66" s="51">
        <f ca="1">IF('Conformity Assessment'!$I$19&lt;&gt;"Interval","-",IF(ABS($E$11-I64)&lt;=ABS($E$11-I65),D64+(RAND()-0.5)*$M$17/C66,D65+(RAND()-0.5)*$M$17/C66))</f>
        <v>1.6457923991691512</v>
      </c>
      <c r="E66" s="82">
        <f ca="1">IF('Conformity Assessment'!$I$19&lt;&gt;"Interval","-",IF($E$10="Consumer's Risk",$E$7+D66*$K$7,$E$7-D66*$K$7))</f>
        <v>93.703032898130587</v>
      </c>
      <c r="F66" s="82">
        <f ca="1">IF('Conformity Assessment'!$I$19&lt;&gt;"Interval","-",IF($E$10="Consumer's Risk",$E$8-D66*$K$8,$E$8+D66*$K$8))</f>
        <v>105.47407090228484</v>
      </c>
      <c r="G66" s="50">
        <f t="shared" ca="1" si="1"/>
        <v>4.9903253854757759E-2</v>
      </c>
      <c r="H66" s="50">
        <f t="shared" ca="1" si="2"/>
        <v>4.990326302653568E-2</v>
      </c>
      <c r="I66" s="50">
        <f t="shared" ca="1" si="3"/>
        <v>4.9903258440646719E-2</v>
      </c>
    </row>
    <row r="67" spans="3:9">
      <c r="C67" s="48">
        <v>52</v>
      </c>
      <c r="D67" s="51">
        <f ca="1">IF('Conformity Assessment'!$I$19&lt;&gt;"Interval","-",IF(ABS($E$11-I65)&lt;=ABS($E$11-I66),D65+(RAND()-0.5)*$M$17/C67,D66+(RAND()-0.5)*$M$17/C67))</f>
        <v>1.6467813832678289</v>
      </c>
      <c r="E67" s="82">
        <f ca="1">IF('Conformity Assessment'!$I$19&lt;&gt;"Interval","-",IF($E$10="Consumer's Risk",$E$7+D67*$K$7,$E$7-D67*$K$7))</f>
        <v>93.70525811235261</v>
      </c>
      <c r="F67" s="82">
        <f ca="1">IF('Conformity Assessment'!$I$19&lt;&gt;"Interval","-",IF($E$10="Consumer's Risk",$E$8-D67*$K$8,$E$8+D67*$K$8))</f>
        <v>105.47135119601347</v>
      </c>
      <c r="G67" s="50">
        <f t="shared" ca="1" si="1"/>
        <v>4.9801494625475132E-2</v>
      </c>
      <c r="H67" s="50">
        <f t="shared" ca="1" si="2"/>
        <v>4.9801503849962833E-2</v>
      </c>
      <c r="I67" s="50">
        <f t="shared" ca="1" si="3"/>
        <v>4.9801499237718982E-2</v>
      </c>
    </row>
    <row r="68" spans="3:9">
      <c r="C68" s="48">
        <v>53</v>
      </c>
      <c r="D68" s="51">
        <f ca="1">IF('Conformity Assessment'!$I$19&lt;&gt;"Interval","-",IF(ABS($E$11-I66)&lt;=ABS($E$11-I67),D66+(RAND()-0.5)*$M$17/C68,D67+(RAND()-0.5)*$M$17/C68))</f>
        <v>1.6475945394359213</v>
      </c>
      <c r="E68" s="82">
        <f ca="1">IF('Conformity Assessment'!$I$19&lt;&gt;"Interval","-",IF($E$10="Consumer's Risk",$E$7+D68*$K$7,$E$7-D68*$K$7))</f>
        <v>93.707087713730829</v>
      </c>
      <c r="F68" s="82">
        <f ca="1">IF('Conformity Assessment'!$I$19&lt;&gt;"Interval","-",IF($E$10="Consumer's Risk",$E$8-D68*$K$8,$E$8+D68*$K$8))</f>
        <v>105.46911501655121</v>
      </c>
      <c r="G68" s="50">
        <f t="shared" ca="1" si="1"/>
        <v>4.9717950862357627E-2</v>
      </c>
      <c r="H68" s="50">
        <f t="shared" ca="1" si="2"/>
        <v>4.9717960130404922E-2</v>
      </c>
      <c r="I68" s="50">
        <f t="shared" ca="1" si="3"/>
        <v>4.9717955496381278E-2</v>
      </c>
    </row>
    <row r="69" spans="3:9">
      <c r="C69" s="48">
        <v>54</v>
      </c>
      <c r="D69" s="51">
        <f ca="1">IF('Conformity Assessment'!$I$19&lt;&gt;"Interval","-",IF(ABS($E$11-I67)&lt;=ABS($E$11-I68),D67+(RAND()-0.5)*$M$17/C69,D68+(RAND()-0.5)*$M$17/C69))</f>
        <v>1.6483887797566315</v>
      </c>
      <c r="E69" s="82">
        <f ca="1">IF('Conformity Assessment'!$I$19&lt;&gt;"Interval","-",IF($E$10="Consumer's Risk",$E$7+D69*$K$7,$E$7-D69*$K$7))</f>
        <v>93.708874754452424</v>
      </c>
      <c r="F69" s="82">
        <f ca="1">IF('Conformity Assessment'!$I$19&lt;&gt;"Interval","-",IF($E$10="Consumer's Risk",$E$8-D69*$K$8,$E$8+D69*$K$8))</f>
        <v>105.46693085566926</v>
      </c>
      <c r="G69" s="50">
        <f t="shared" ca="1" si="1"/>
        <v>4.9636458496679317E-2</v>
      </c>
      <c r="H69" s="50">
        <f t="shared" ca="1" si="2"/>
        <v>4.9636467807465071E-2</v>
      </c>
      <c r="I69" s="50">
        <f t="shared" ca="1" si="3"/>
        <v>4.9636463152072194E-2</v>
      </c>
    </row>
    <row r="70" spans="3:9">
      <c r="C70" s="48">
        <v>55</v>
      </c>
      <c r="D70" s="51">
        <f ca="1">IF('Conformity Assessment'!$I$19&lt;&gt;"Interval","-",IF(ABS($E$11-I68)&lt;=ABS($E$11-I69),D68+(RAND()-0.5)*$M$17/C70,D69+(RAND()-0.5)*$M$17/C70))</f>
        <v>1.64763664056979</v>
      </c>
      <c r="E70" s="82">
        <f ca="1">IF('Conformity Assessment'!$I$19&lt;&gt;"Interval","-",IF($E$10="Consumer's Risk",$E$7+D70*$K$7,$E$7-D70*$K$7))</f>
        <v>93.707182441282029</v>
      </c>
      <c r="F70" s="82">
        <f ca="1">IF('Conformity Assessment'!$I$19&lt;&gt;"Interval","-",IF($E$10="Consumer's Risk",$E$8-D70*$K$8,$E$8+D70*$K$8))</f>
        <v>105.46899923843307</v>
      </c>
      <c r="G70" s="50">
        <f t="shared" ca="1" si="1"/>
        <v>4.9713628433094077E-2</v>
      </c>
      <c r="H70" s="50">
        <f t="shared" ca="1" si="2"/>
        <v>4.9713637703401738E-2</v>
      </c>
      <c r="I70" s="50">
        <f t="shared" ca="1" si="3"/>
        <v>4.9713633068247907E-2</v>
      </c>
    </row>
    <row r="71" spans="3:9">
      <c r="C71" s="48">
        <v>56</v>
      </c>
      <c r="D71" s="51">
        <f ca="1">IF('Conformity Assessment'!$I$19&lt;&gt;"Interval","-",IF(ABS($E$11-I69)&lt;=ABS($E$11-I70),D69+(RAND()-0.5)*$M$17/C71,D70+(RAND()-0.5)*$M$17/C71))</f>
        <v>1.6487568150256822</v>
      </c>
      <c r="E71" s="82">
        <f ca="1">IF('Conformity Assessment'!$I$19&lt;&gt;"Interval","-",IF($E$10="Consumer's Risk",$E$7+D71*$K$7,$E$7-D71*$K$7))</f>
        <v>93.709702833807782</v>
      </c>
      <c r="F71" s="82">
        <f ca="1">IF('Conformity Assessment'!$I$19&lt;&gt;"Interval","-",IF($E$10="Consumer's Risk",$E$8-D71*$K$8,$E$8+D71*$K$8))</f>
        <v>105.46591875867938</v>
      </c>
      <c r="G71" s="50">
        <f t="shared" ca="1" si="1"/>
        <v>4.9598732700256526E-2</v>
      </c>
      <c r="H71" s="50">
        <f t="shared" ca="1" si="2"/>
        <v>4.9598742030911379E-2</v>
      </c>
      <c r="I71" s="50">
        <f t="shared" ca="1" si="3"/>
        <v>4.9598737365583956E-2</v>
      </c>
    </row>
    <row r="72" spans="3:9">
      <c r="C72" s="48">
        <v>57</v>
      </c>
      <c r="D72" s="51">
        <f ca="1">IF('Conformity Assessment'!$I$19&lt;&gt;"Interval","-",IF(ABS($E$11-I70)&lt;=ABS($E$11-I71),D70+(RAND()-0.5)*$M$17/C72,D71+(RAND()-0.5)*$M$17/C72))</f>
        <v>1.6465009828583868</v>
      </c>
      <c r="E72" s="82">
        <f ca="1">IF('Conformity Assessment'!$I$19&lt;&gt;"Interval","-",IF($E$10="Consumer's Risk",$E$7+D72*$K$7,$E$7-D72*$K$7))</f>
        <v>93.704627211431372</v>
      </c>
      <c r="F72" s="82">
        <f ca="1">IF('Conformity Assessment'!$I$19&lt;&gt;"Interval","-",IF($E$10="Consumer's Risk",$E$8-D72*$K$8,$E$8+D72*$K$8))</f>
        <v>105.47212229713944</v>
      </c>
      <c r="G72" s="50">
        <f t="shared" ca="1" si="1"/>
        <v>4.9830328949815289E-2</v>
      </c>
      <c r="H72" s="50">
        <f t="shared" ca="1" si="2"/>
        <v>4.9830338159329017E-2</v>
      </c>
      <c r="I72" s="50">
        <f t="shared" ca="1" si="3"/>
        <v>4.9830333554572157E-2</v>
      </c>
    </row>
    <row r="73" spans="3:9">
      <c r="C73" s="48">
        <v>58</v>
      </c>
      <c r="D73" s="51">
        <f ca="1">IF('Conformity Assessment'!$I$19&lt;&gt;"Interval","-",IF(ABS($E$11-I71)&lt;=ABS($E$11-I72),D71+(RAND()-0.5)*$M$17/C73,D72+(RAND()-0.5)*$M$17/C73))</f>
        <v>1.6482041932286993</v>
      </c>
      <c r="E73" s="82">
        <f ca="1">IF('Conformity Assessment'!$I$19&lt;&gt;"Interval","-",IF($E$10="Consumer's Risk",$E$7+D73*$K$7,$E$7-D73*$K$7))</f>
        <v>93.708459434764578</v>
      </c>
      <c r="F73" s="82">
        <f ca="1">IF('Conformity Assessment'!$I$19&lt;&gt;"Interval","-",IF($E$10="Consumer's Risk",$E$8-D73*$K$8,$E$8+D73*$K$8))</f>
        <v>105.46743846862108</v>
      </c>
      <c r="G73" s="50">
        <f t="shared" ca="1" si="1"/>
        <v>4.9655388329905376E-2</v>
      </c>
      <c r="H73" s="50">
        <f t="shared" ca="1" si="2"/>
        <v>4.9655397630741713E-2</v>
      </c>
      <c r="I73" s="50">
        <f t="shared" ca="1" si="3"/>
        <v>4.9655392980323544E-2</v>
      </c>
    </row>
    <row r="74" spans="3:9">
      <c r="C74" s="48">
        <v>59</v>
      </c>
      <c r="D74" s="51">
        <f ca="1">IF('Conformity Assessment'!$I$19&lt;&gt;"Interval","-",IF(ABS($E$11-I72)&lt;=ABS($E$11-I73),D72+(RAND()-0.5)*$M$17/C74,D73+(RAND()-0.5)*$M$17/C74))</f>
        <v>1.6457628543786291</v>
      </c>
      <c r="E74" s="82">
        <f ca="1">IF('Conformity Assessment'!$I$19&lt;&gt;"Interval","-",IF($E$10="Consumer's Risk",$E$7+D74*$K$7,$E$7-D74*$K$7))</f>
        <v>93.702966422351921</v>
      </c>
      <c r="F74" s="82">
        <f ca="1">IF('Conformity Assessment'!$I$19&lt;&gt;"Interval","-",IF($E$10="Consumer's Risk",$E$8-D74*$K$8,$E$8+D74*$K$8))</f>
        <v>105.47415215045876</v>
      </c>
      <c r="G74" s="50">
        <f t="shared" ca="1" si="1"/>
        <v>4.9906296346716762E-2</v>
      </c>
      <c r="H74" s="50">
        <f t="shared" ca="1" si="2"/>
        <v>4.9906305516924522E-2</v>
      </c>
      <c r="I74" s="50">
        <f t="shared" ca="1" si="3"/>
        <v>4.9906300931820642E-2</v>
      </c>
    </row>
    <row r="75" spans="3:9">
      <c r="C75" s="48">
        <v>60</v>
      </c>
      <c r="D75" s="51">
        <f ca="1">IF('Conformity Assessment'!$I$19&lt;&gt;"Interval","-",IF(ABS($E$11-I73)&lt;=ABS($E$11-I74),D73+(RAND()-0.5)*$M$17/C75,D74+(RAND()-0.5)*$M$17/C75))</f>
        <v>1.6457956911077791</v>
      </c>
      <c r="E75" s="82">
        <f ca="1">IF('Conformity Assessment'!$I$19&lt;&gt;"Interval","-",IF($E$10="Consumer's Risk",$E$7+D75*$K$7,$E$7-D75*$K$7))</f>
        <v>93.703040304992498</v>
      </c>
      <c r="F75" s="82">
        <f ca="1">IF('Conformity Assessment'!$I$19&lt;&gt;"Interval","-",IF($E$10="Consumer's Risk",$E$8-D75*$K$8,$E$8+D75*$K$8))</f>
        <v>105.47406184945361</v>
      </c>
      <c r="G75" s="50">
        <f t="shared" ca="1" si="1"/>
        <v>4.9902914863483999E-2</v>
      </c>
      <c r="H75" s="50">
        <f t="shared" ca="1" si="2"/>
        <v>4.9902924035436703E-2</v>
      </c>
      <c r="I75" s="50">
        <f t="shared" ca="1" si="3"/>
        <v>4.9902919449460348E-2</v>
      </c>
    </row>
    <row r="76" spans="3:9">
      <c r="C76" s="48">
        <v>61</v>
      </c>
      <c r="D76" s="51">
        <f ca="1">IF('Conformity Assessment'!$I$19&lt;&gt;"Interval","-",IF(ABS($E$11-I74)&lt;=ABS($E$11-I75),D74+(RAND()-0.5)*$M$17/C76,D75+(RAND()-0.5)*$M$17/C76))</f>
        <v>1.6473047706526687</v>
      </c>
      <c r="E76" s="82">
        <f ca="1">IF('Conformity Assessment'!$I$19&lt;&gt;"Interval","-",IF($E$10="Consumer's Risk",$E$7+D76*$K$7,$E$7-D76*$K$7))</f>
        <v>93.706435733968505</v>
      </c>
      <c r="F76" s="82">
        <f ca="1">IF('Conformity Assessment'!$I$19&lt;&gt;"Interval","-",IF($E$10="Consumer's Risk",$E$8-D76*$K$8,$E$8+D76*$K$8))</f>
        <v>105.46991188070515</v>
      </c>
      <c r="G76" s="50">
        <f t="shared" ca="1" si="1"/>
        <v>4.9747708909740278E-2</v>
      </c>
      <c r="H76" s="50">
        <f t="shared" ca="1" si="2"/>
        <v>4.9747718162241966E-2</v>
      </c>
      <c r="I76" s="50">
        <f t="shared" ca="1" si="3"/>
        <v>4.9747713535991125E-2</v>
      </c>
    </row>
    <row r="77" spans="3:9">
      <c r="C77" s="48">
        <v>62</v>
      </c>
      <c r="D77" s="51">
        <f ca="1">IF('Conformity Assessment'!$I$19&lt;&gt;"Interval","-",IF(ABS($E$11-I75)&lt;=ABS($E$11-I76),D75+(RAND()-0.5)*$M$17/C77,D76+(RAND()-0.5)*$M$17/C77))</f>
        <v>1.6470208608417858</v>
      </c>
      <c r="E77" s="82">
        <f ca="1">IF('Conformity Assessment'!$I$19&lt;&gt;"Interval","-",IF($E$10="Consumer's Risk",$E$7+D77*$K$7,$E$7-D77*$K$7))</f>
        <v>93.705796936894018</v>
      </c>
      <c r="F77" s="82">
        <f ca="1">IF('Conformity Assessment'!$I$19&lt;&gt;"Interval","-",IF($E$10="Consumer's Risk",$E$8-D77*$K$8,$E$8+D77*$K$8))</f>
        <v>105.47069263268509</v>
      </c>
      <c r="G77" s="50">
        <f t="shared" ca="1" si="1"/>
        <v>4.9776879045039087E-2</v>
      </c>
      <c r="H77" s="50">
        <f t="shared" ca="1" si="2"/>
        <v>4.9776888282334543E-2</v>
      </c>
      <c r="I77" s="50">
        <f t="shared" ca="1" si="3"/>
        <v>4.9776883663686815E-2</v>
      </c>
    </row>
    <row r="78" spans="3:9">
      <c r="C78" s="48">
        <v>63</v>
      </c>
      <c r="D78" s="51">
        <f ca="1">IF('Conformity Assessment'!$I$19&lt;&gt;"Interval","-",IF(ABS($E$11-I76)&lt;=ABS($E$11-I77),D76+(RAND()-0.5)*$M$17/C78,D77+(RAND()-0.5)*$M$17/C78))</f>
        <v>1.6465566445801449</v>
      </c>
      <c r="E78" s="82">
        <f ca="1">IF('Conformity Assessment'!$I$19&lt;&gt;"Interval","-",IF($E$10="Consumer's Risk",$E$7+D78*$K$7,$E$7-D78*$K$7))</f>
        <v>93.704752450305321</v>
      </c>
      <c r="F78" s="82">
        <f ca="1">IF('Conformity Assessment'!$I$19&lt;&gt;"Interval","-",IF($E$10="Consumer's Risk",$E$8-D78*$K$8,$E$8+D78*$K$8))</f>
        <v>105.4719692274046</v>
      </c>
      <c r="G78" s="50">
        <f t="shared" ca="1" si="1"/>
        <v>4.982460404691387E-2</v>
      </c>
      <c r="H78" s="50">
        <f t="shared" ca="1" si="2"/>
        <v>4.9824613259397903E-2</v>
      </c>
      <c r="I78" s="50">
        <f t="shared" ca="1" si="3"/>
        <v>4.9824608653155883E-2</v>
      </c>
    </row>
    <row r="79" spans="3:9">
      <c r="C79" s="48">
        <v>64</v>
      </c>
      <c r="D79" s="51">
        <f ca="1">IF('Conformity Assessment'!$I$19&lt;&gt;"Interval","-",IF(ABS($E$11-I77)&lt;=ABS($E$11-I78),D77+(RAND()-0.5)*$M$17/C79,D78+(RAND()-0.5)*$M$17/C79))</f>
        <v>1.646489875415958</v>
      </c>
      <c r="E79" s="82">
        <f ca="1">IF('Conformity Assessment'!$I$19&lt;&gt;"Interval","-",IF($E$10="Consumer's Risk",$E$7+D79*$K$7,$E$7-D79*$K$7))</f>
        <v>93.70460221968591</v>
      </c>
      <c r="F79" s="82">
        <f ca="1">IF('Conformity Assessment'!$I$19&lt;&gt;"Interval","-",IF($E$10="Consumer's Risk",$E$8-D79*$K$8,$E$8+D79*$K$8))</f>
        <v>105.47215284260612</v>
      </c>
      <c r="G79" s="50">
        <f t="shared" ca="1" si="1"/>
        <v>4.9831471431988475E-2</v>
      </c>
      <c r="H79" s="50">
        <f t="shared" ca="1" si="2"/>
        <v>4.9831480640909843E-2</v>
      </c>
      <c r="I79" s="50">
        <f t="shared" ca="1" si="3"/>
        <v>4.9831476036449163E-2</v>
      </c>
    </row>
    <row r="80" spans="3:9">
      <c r="C80" s="48">
        <v>65</v>
      </c>
      <c r="D80" s="51">
        <f ca="1">IF('Conformity Assessment'!$I$19&lt;&gt;"Interval","-",IF(ABS($E$11-I78)&lt;=ABS($E$11-I79),D78+(RAND()-0.5)*$M$17/C80,D79+(RAND()-0.5)*$M$17/C80))</f>
        <v>1.647833600308533</v>
      </c>
      <c r="E80" s="82">
        <f ca="1">IF('Conformity Assessment'!$I$19&lt;&gt;"Interval","-",IF($E$10="Consumer's Risk",$E$7+D80*$K$7,$E$7-D80*$K$7))</f>
        <v>93.7076256006942</v>
      </c>
      <c r="F80" s="82">
        <f ca="1">IF('Conformity Assessment'!$I$19&lt;&gt;"Interval","-",IF($E$10="Consumer's Risk",$E$8-D80*$K$8,$E$8+D80*$K$8))</f>
        <v>105.46845759915153</v>
      </c>
      <c r="G80" s="50">
        <f t="shared" ref="G80:G143" ca="1" si="4">IF(E80="-","-",IF($G$13="Consumer's Risk",_xlfn.NORM.DIST($E$7,E80,$K$7,TRUE)+(1-_xlfn.NORM.DIST($E$8,E80,$K$7,TRUE)),(_xlfn.NORM.DIST($E$8,E80,$K$7,TRUE)-_xlfn.NORM.DIST($E$7,E80,$K$7,TRUE))))</f>
        <v>4.9693410999286342E-2</v>
      </c>
      <c r="H80" s="50">
        <f t="shared" ref="H80:H143" ca="1" si="5">IF(F80="-","-",IF($G$13="Consumer's Risk",_xlfn.NORM.DIST($E$7,F80,$K$8,TRUE)+(1-_xlfn.NORM.DIST($E$8,F80,$K$8,TRUE)),(_xlfn.NORM.DIST($E$8,F80,$K$8,TRUE)-_xlfn.NORM.DIST($E$7,F80,$K$8,TRUE))))</f>
        <v>4.9693420280177439E-2</v>
      </c>
      <c r="I80" s="50">
        <f t="shared" ref="I80:I143" ca="1" si="6">IF(COUNT(G80:H80)=0,"-",AVERAGE(G80:H80))</f>
        <v>4.969341563973189E-2</v>
      </c>
    </row>
    <row r="81" spans="3:9">
      <c r="C81" s="48">
        <v>66</v>
      </c>
      <c r="D81" s="51">
        <f ca="1">IF('Conformity Assessment'!$I$19&lt;&gt;"Interval","-",IF(ABS($E$11-I79)&lt;=ABS($E$11-I80),D79+(RAND()-0.5)*$M$17/C81,D80+(RAND()-0.5)*$M$17/C81))</f>
        <v>1.6453733750596893</v>
      </c>
      <c r="E81" s="82">
        <f ca="1">IF('Conformity Assessment'!$I$19&lt;&gt;"Interval","-",IF($E$10="Consumer's Risk",$E$7+D81*$K$7,$E$7-D81*$K$7))</f>
        <v>93.702090093884294</v>
      </c>
      <c r="F81" s="82">
        <f ca="1">IF('Conformity Assessment'!$I$19&lt;&gt;"Interval","-",IF($E$10="Consumer's Risk",$E$8-D81*$K$8,$E$8+D81*$K$8))</f>
        <v>105.47522321858585</v>
      </c>
      <c r="G81" s="50">
        <f t="shared" ca="1" si="4"/>
        <v>4.9946418355650578E-2</v>
      </c>
      <c r="H81" s="50">
        <f t="shared" ca="1" si="5"/>
        <v>4.9946427505183785E-2</v>
      </c>
      <c r="I81" s="50">
        <f t="shared" ca="1" si="6"/>
        <v>4.9946422930417178E-2</v>
      </c>
    </row>
    <row r="82" spans="3:9">
      <c r="C82" s="48">
        <v>67</v>
      </c>
      <c r="D82" s="51">
        <f ca="1">IF('Conformity Assessment'!$I$19&lt;&gt;"Interval","-",IF(ABS($E$11-I80)&lt;=ABS($E$11-I81),D80+(RAND()-0.5)*$M$17/C82,D81+(RAND()-0.5)*$M$17/C82))</f>
        <v>1.6442789496395815</v>
      </c>
      <c r="E82" s="82">
        <f ca="1">IF('Conformity Assessment'!$I$19&lt;&gt;"Interval","-",IF($E$10="Consumer's Risk",$E$7+D82*$K$7,$E$7-D82*$K$7))</f>
        <v>93.699627636689058</v>
      </c>
      <c r="F82" s="82">
        <f ca="1">IF('Conformity Assessment'!$I$19&lt;&gt;"Interval","-",IF($E$10="Consumer's Risk",$E$8-D82*$K$8,$E$8+D82*$K$8))</f>
        <v>105.47823288849115</v>
      </c>
      <c r="G82" s="50">
        <f t="shared" ca="1" si="4"/>
        <v>5.0059297730997813E-2</v>
      </c>
      <c r="H82" s="50">
        <f t="shared" ca="1" si="5"/>
        <v>5.0059306822679089E-2</v>
      </c>
      <c r="I82" s="50">
        <f t="shared" ca="1" si="6"/>
        <v>5.0059302276838455E-2</v>
      </c>
    </row>
    <row r="83" spans="3:9">
      <c r="C83" s="48">
        <v>68</v>
      </c>
      <c r="D83" s="51">
        <f ca="1">IF('Conformity Assessment'!$I$19&lt;&gt;"Interval","-",IF(ABS($E$11-I81)&lt;=ABS($E$11-I82),D81+(RAND()-0.5)*$M$17/C83,D82+(RAND()-0.5)*$M$17/C83))</f>
        <v>1.6447413976724421</v>
      </c>
      <c r="E83" s="82">
        <f ca="1">IF('Conformity Assessment'!$I$19&lt;&gt;"Interval","-",IF($E$10="Consumer's Risk",$E$7+D83*$K$7,$E$7-D83*$K$7))</f>
        <v>93.700668144763</v>
      </c>
      <c r="F83" s="82">
        <f ca="1">IF('Conformity Assessment'!$I$19&lt;&gt;"Interval","-",IF($E$10="Consumer's Risk",$E$8-D83*$K$8,$E$8+D83*$K$8))</f>
        <v>105.47696115640079</v>
      </c>
      <c r="G83" s="50">
        <f t="shared" ca="1" si="4"/>
        <v>5.0011575907182332E-2</v>
      </c>
      <c r="H83" s="50">
        <f t="shared" ca="1" si="5"/>
        <v>5.0011585023266025E-2</v>
      </c>
      <c r="I83" s="50">
        <f t="shared" ca="1" si="6"/>
        <v>5.0011580465224179E-2</v>
      </c>
    </row>
    <row r="84" spans="3:9">
      <c r="C84" s="48">
        <v>69</v>
      </c>
      <c r="D84" s="51">
        <f ca="1">IF('Conformity Assessment'!$I$19&lt;&gt;"Interval","-",IF(ABS($E$11-I82)&lt;=ABS($E$11-I83),D82+(RAND()-0.5)*$M$17/C84,D83+(RAND()-0.5)*$M$17/C84))</f>
        <v>1.6454221331754759</v>
      </c>
      <c r="E84" s="82">
        <f ca="1">IF('Conformity Assessment'!$I$19&lt;&gt;"Interval","-",IF($E$10="Consumer's Risk",$E$7+D84*$K$7,$E$7-D84*$K$7))</f>
        <v>93.702199799644816</v>
      </c>
      <c r="F84" s="82">
        <f ca="1">IF('Conformity Assessment'!$I$19&lt;&gt;"Interval","-",IF($E$10="Consumer's Risk",$E$8-D84*$K$8,$E$8+D84*$K$8))</f>
        <v>105.47508913376744</v>
      </c>
      <c r="G84" s="50">
        <f t="shared" ca="1" si="4"/>
        <v>4.9941394155618879E-2</v>
      </c>
      <c r="H84" s="50">
        <f t="shared" ca="1" si="5"/>
        <v>4.9941403307737775E-2</v>
      </c>
      <c r="I84" s="50">
        <f t="shared" ca="1" si="6"/>
        <v>4.9941398731678327E-2</v>
      </c>
    </row>
    <row r="85" spans="3:9">
      <c r="C85" s="48">
        <v>70</v>
      </c>
      <c r="D85" s="51">
        <f ca="1">IF('Conformity Assessment'!$I$19&lt;&gt;"Interval","-",IF(ABS($E$11-I83)&lt;=ABS($E$11-I84),D83+(RAND()-0.5)*$M$17/C85,D84+(RAND()-0.5)*$M$17/C85))</f>
        <v>1.6454148362192702</v>
      </c>
      <c r="E85" s="82">
        <f ca="1">IF('Conformity Assessment'!$I$19&lt;&gt;"Interval","-",IF($E$10="Consumer's Risk",$E$7+D85*$K$7,$E$7-D85*$K$7))</f>
        <v>93.702183381493356</v>
      </c>
      <c r="F85" s="82">
        <f ca="1">IF('Conformity Assessment'!$I$19&lt;&gt;"Interval","-",IF($E$10="Consumer's Risk",$E$8-D85*$K$8,$E$8+D85*$K$8))</f>
        <v>105.47510920039701</v>
      </c>
      <c r="G85" s="50">
        <f t="shared" ca="1" si="4"/>
        <v>4.9942146032849778E-2</v>
      </c>
      <c r="H85" s="50">
        <f t="shared" ca="1" si="5"/>
        <v>4.9942155184582115E-2</v>
      </c>
      <c r="I85" s="50">
        <f t="shared" ca="1" si="6"/>
        <v>4.9942150608715943E-2</v>
      </c>
    </row>
    <row r="86" spans="3:9">
      <c r="C86" s="48">
        <v>71</v>
      </c>
      <c r="D86" s="51">
        <f ca="1">IF('Conformity Assessment'!$I$19&lt;&gt;"Interval","-",IF(ABS($E$11-I84)&lt;=ABS($E$11-I85),D84+(RAND()-0.5)*$M$17/C86,D85+(RAND()-0.5)*$M$17/C86))</f>
        <v>1.6449934118301213</v>
      </c>
      <c r="E86" s="82">
        <f ca="1">IF('Conformity Assessment'!$I$19&lt;&gt;"Interval","-",IF($E$10="Consumer's Risk",$E$7+D86*$K$7,$E$7-D86*$K$7))</f>
        <v>93.701235176617772</v>
      </c>
      <c r="F86" s="82">
        <f ca="1">IF('Conformity Assessment'!$I$19&lt;&gt;"Interval","-",IF($E$10="Consumer's Risk",$E$8-D86*$K$8,$E$8+D86*$K$8))</f>
        <v>105.47626811746717</v>
      </c>
      <c r="G86" s="50">
        <f t="shared" ca="1" si="4"/>
        <v>4.99855848545602E-2</v>
      </c>
      <c r="H86" s="50">
        <f t="shared" ca="1" si="5"/>
        <v>4.9985593983968277E-2</v>
      </c>
      <c r="I86" s="50">
        <f t="shared" ca="1" si="6"/>
        <v>4.9985589419264238E-2</v>
      </c>
    </row>
    <row r="87" spans="3:9">
      <c r="C87" s="48">
        <v>72</v>
      </c>
      <c r="D87" s="51">
        <f ca="1">IF('Conformity Assessment'!$I$19&lt;&gt;"Interval","-",IF(ABS($E$11-I85)&lt;=ABS($E$11-I86),D85+(RAND()-0.5)*$M$17/C87,D86+(RAND()-0.5)*$M$17/C87))</f>
        <v>1.6437758153788178</v>
      </c>
      <c r="E87" s="82">
        <f ca="1">IF('Conformity Assessment'!$I$19&lt;&gt;"Interval","-",IF($E$10="Consumer's Risk",$E$7+D87*$K$7,$E$7-D87*$K$7))</f>
        <v>93.698495584602341</v>
      </c>
      <c r="F87" s="82">
        <f ca="1">IF('Conformity Assessment'!$I$19&lt;&gt;"Interval","-",IF($E$10="Consumer's Risk",$E$8-D87*$K$8,$E$8+D87*$K$8))</f>
        <v>105.47961650770826</v>
      </c>
      <c r="G87" s="50">
        <f t="shared" ca="1" si="4"/>
        <v>5.0111259358940924E-2</v>
      </c>
      <c r="H87" s="50">
        <f t="shared" ca="1" si="5"/>
        <v>5.0111268424145698E-2</v>
      </c>
      <c r="I87" s="50">
        <f t="shared" ca="1" si="6"/>
        <v>5.0111263891543315E-2</v>
      </c>
    </row>
    <row r="88" spans="3:9">
      <c r="C88" s="48">
        <v>73</v>
      </c>
      <c r="D88" s="51">
        <f ca="1">IF('Conformity Assessment'!$I$19&lt;&gt;"Interval","-",IF(ABS($E$11-I86)&lt;=ABS($E$11-I87),D86+(RAND()-0.5)*$M$17/C88,D87+(RAND()-0.5)*$M$17/C88))</f>
        <v>1.6449867040267809</v>
      </c>
      <c r="E88" s="82">
        <f ca="1">IF('Conformity Assessment'!$I$19&lt;&gt;"Interval","-",IF($E$10="Consumer's Risk",$E$7+D88*$K$7,$E$7-D88*$K$7))</f>
        <v>93.701220084060253</v>
      </c>
      <c r="F88" s="82">
        <f ca="1">IF('Conformity Assessment'!$I$19&lt;&gt;"Interval","-",IF($E$10="Consumer's Risk",$E$8-D88*$K$8,$E$8+D88*$K$8))</f>
        <v>105.47628656392635</v>
      </c>
      <c r="G88" s="50">
        <f t="shared" ca="1" si="4"/>
        <v>4.9986276512915144E-2</v>
      </c>
      <c r="H88" s="50">
        <f t="shared" ca="1" si="5"/>
        <v>4.9986285641967949E-2</v>
      </c>
      <c r="I88" s="50">
        <f t="shared" ca="1" si="6"/>
        <v>4.9986281077441547E-2</v>
      </c>
    </row>
    <row r="89" spans="3:9">
      <c r="C89" s="48">
        <v>74</v>
      </c>
      <c r="D89" s="51">
        <f ca="1">IF('Conformity Assessment'!$I$19&lt;&gt;"Interval","-",IF(ABS($E$11-I87)&lt;=ABS($E$11-I88),D87+(RAND()-0.5)*$M$17/C89,D88+(RAND()-0.5)*$M$17/C89))</f>
        <v>1.6450760770158399</v>
      </c>
      <c r="E89" s="82">
        <f ca="1">IF('Conformity Assessment'!$I$19&lt;&gt;"Interval","-",IF($E$10="Consumer's Risk",$E$7+D89*$K$7,$E$7-D89*$K$7))</f>
        <v>93.701421173285638</v>
      </c>
      <c r="F89" s="82">
        <f ca="1">IF('Conformity Assessment'!$I$19&lt;&gt;"Interval","-",IF($E$10="Consumer's Risk",$E$8-D89*$K$8,$E$8+D89*$K$8))</f>
        <v>105.47604078820643</v>
      </c>
      <c r="G89" s="50">
        <f t="shared" ca="1" si="4"/>
        <v>4.9977061667365999E-2</v>
      </c>
      <c r="H89" s="50">
        <f t="shared" ca="1" si="5"/>
        <v>4.9977070801148486E-2</v>
      </c>
      <c r="I89" s="50">
        <f t="shared" ca="1" si="6"/>
        <v>4.9977066234257239E-2</v>
      </c>
    </row>
    <row r="90" spans="3:9">
      <c r="C90" s="48">
        <v>75</v>
      </c>
      <c r="D90" s="51">
        <f ca="1">IF('Conformity Assessment'!$I$19&lt;&gt;"Interval","-",IF(ABS($E$11-I88)&lt;=ABS($E$11-I89),D88+(RAND()-0.5)*$M$17/C90,D89+(RAND()-0.5)*$M$17/C90))</f>
        <v>1.6440564736634433</v>
      </c>
      <c r="E90" s="82">
        <f ca="1">IF('Conformity Assessment'!$I$19&lt;&gt;"Interval","-",IF($E$10="Consumer's Risk",$E$7+D90*$K$7,$E$7-D90*$K$7))</f>
        <v>93.699127065742744</v>
      </c>
      <c r="F90" s="82">
        <f ca="1">IF('Conformity Assessment'!$I$19&lt;&gt;"Interval","-",IF($E$10="Consumer's Risk",$E$8-D90*$K$8,$E$8+D90*$K$8))</f>
        <v>105.47884469742553</v>
      </c>
      <c r="G90" s="50">
        <f t="shared" ca="1" si="4"/>
        <v>5.0082268830022522E-2</v>
      </c>
      <c r="H90" s="50">
        <f t="shared" ca="1" si="5"/>
        <v>5.008227790998681E-2</v>
      </c>
      <c r="I90" s="50">
        <f t="shared" ca="1" si="6"/>
        <v>5.0082273370004662E-2</v>
      </c>
    </row>
    <row r="91" spans="3:9">
      <c r="C91" s="48">
        <v>76</v>
      </c>
      <c r="D91" s="51">
        <f ca="1">IF('Conformity Assessment'!$I$19&lt;&gt;"Interval","-",IF(ABS($E$11-I89)&lt;=ABS($E$11-I90),D89+(RAND()-0.5)*$M$17/C91,D90+(RAND()-0.5)*$M$17/C91))</f>
        <v>1.6448438525509994</v>
      </c>
      <c r="E91" s="82">
        <f ca="1">IF('Conformity Assessment'!$I$19&lt;&gt;"Interval","-",IF($E$10="Consumer's Risk",$E$7+D91*$K$7,$E$7-D91*$K$7))</f>
        <v>93.700898668239745</v>
      </c>
      <c r="F91" s="82">
        <f ca="1">IF('Conformity Assessment'!$I$19&lt;&gt;"Interval","-",IF($E$10="Consumer's Risk",$E$8-D91*$K$8,$E$8+D91*$K$8))</f>
        <v>105.47667940548475</v>
      </c>
      <c r="G91" s="50">
        <f t="shared" ca="1" si="4"/>
        <v>5.0001008097373754E-2</v>
      </c>
      <c r="H91" s="50">
        <f t="shared" ca="1" si="5"/>
        <v>5.0001017218871326E-2</v>
      </c>
      <c r="I91" s="50">
        <f t="shared" ca="1" si="6"/>
        <v>5.000101265812254E-2</v>
      </c>
    </row>
    <row r="92" spans="3:9">
      <c r="C92" s="48">
        <v>77</v>
      </c>
      <c r="D92" s="51">
        <f ca="1">IF('Conformity Assessment'!$I$19&lt;&gt;"Interval","-",IF(ABS($E$11-I90)&lt;=ABS($E$11-I91),D90+(RAND()-0.5)*$M$17/C92,D91+(RAND()-0.5)*$M$17/C92))</f>
        <v>1.6438785353250047</v>
      </c>
      <c r="E92" s="82">
        <f ca="1">IF('Conformity Assessment'!$I$19&lt;&gt;"Interval","-",IF($E$10="Consumer's Risk",$E$7+D92*$K$7,$E$7-D92*$K$7))</f>
        <v>93.69872670448126</v>
      </c>
      <c r="F92" s="82">
        <f ca="1">IF('Conformity Assessment'!$I$19&lt;&gt;"Interval","-",IF($E$10="Consumer's Risk",$E$8-D92*$K$8,$E$8+D92*$K$8))</f>
        <v>105.47933402785624</v>
      </c>
      <c r="G92" s="50">
        <f t="shared" ca="1" si="4"/>
        <v>5.0100647375324832E-2</v>
      </c>
      <c r="H92" s="50">
        <f t="shared" ca="1" si="5"/>
        <v>5.010065644592876E-2</v>
      </c>
      <c r="I92" s="50">
        <f t="shared" ca="1" si="6"/>
        <v>5.0100651910626792E-2</v>
      </c>
    </row>
    <row r="93" spans="3:9">
      <c r="C93" s="48">
        <v>78</v>
      </c>
      <c r="D93" s="51">
        <f ca="1">IF('Conformity Assessment'!$I$19&lt;&gt;"Interval","-",IF(ABS($E$11-I91)&lt;=ABS($E$11-I92),D91+(RAND()-0.5)*$M$17/C93,D92+(RAND()-0.5)*$M$17/C93))</f>
        <v>1.6447311812069998</v>
      </c>
      <c r="E93" s="82">
        <f ca="1">IF('Conformity Assessment'!$I$19&lt;&gt;"Interval","-",IF($E$10="Consumer's Risk",$E$7+D93*$K$7,$E$7-D93*$K$7))</f>
        <v>93.700645157715755</v>
      </c>
      <c r="F93" s="82">
        <f ca="1">IF('Conformity Assessment'!$I$19&lt;&gt;"Interval","-",IF($E$10="Consumer's Risk",$E$8-D93*$K$8,$E$8+D93*$K$8))</f>
        <v>105.47698925168075</v>
      </c>
      <c r="G93" s="50">
        <f t="shared" ca="1" si="4"/>
        <v>5.0012629792264243E-2</v>
      </c>
      <c r="H93" s="50">
        <f t="shared" ca="1" si="5"/>
        <v>5.0012638907807876E-2</v>
      </c>
      <c r="I93" s="50">
        <f t="shared" ca="1" si="6"/>
        <v>5.0012634350036056E-2</v>
      </c>
    </row>
    <row r="94" spans="3:9">
      <c r="C94" s="48">
        <v>79</v>
      </c>
      <c r="D94" s="51">
        <f ca="1">IF('Conformity Assessment'!$I$19&lt;&gt;"Interval","-",IF(ABS($E$11-I92)&lt;=ABS($E$11-I93),D92+(RAND()-0.5)*$M$17/C94,D93+(RAND()-0.5)*$M$17/C94))</f>
        <v>1.6453159105392254</v>
      </c>
      <c r="E94" s="82">
        <f ca="1">IF('Conformity Assessment'!$I$19&lt;&gt;"Interval","-",IF($E$10="Consumer's Risk",$E$7+D94*$K$7,$E$7-D94*$K$7))</f>
        <v>93.701960798713259</v>
      </c>
      <c r="F94" s="82">
        <f ca="1">IF('Conformity Assessment'!$I$19&lt;&gt;"Interval","-",IF($E$10="Consumer's Risk",$E$8-D94*$K$8,$E$8+D94*$K$8))</f>
        <v>105.47538124601714</v>
      </c>
      <c r="G94" s="50">
        <f t="shared" ca="1" si="4"/>
        <v>4.9952340210340805E-2</v>
      </c>
      <c r="H94" s="50">
        <f t="shared" ca="1" si="5"/>
        <v>4.995234935682815E-2</v>
      </c>
      <c r="I94" s="50">
        <f t="shared" ca="1" si="6"/>
        <v>4.9952344783584478E-2</v>
      </c>
    </row>
    <row r="95" spans="3:9">
      <c r="C95" s="48">
        <v>80</v>
      </c>
      <c r="D95" s="51">
        <f ca="1">IF('Conformity Assessment'!$I$19&lt;&gt;"Interval","-",IF(ABS($E$11-I93)&lt;=ABS($E$11-I94),D93+(RAND()-0.5)*$M$17/C95,D94+(RAND()-0.5)*$M$17/C95))</f>
        <v>1.643607389140576</v>
      </c>
      <c r="E95" s="82">
        <f ca="1">IF('Conformity Assessment'!$I$19&lt;&gt;"Interval","-",IF($E$10="Consumer's Risk",$E$7+D95*$K$7,$E$7-D95*$K$7))</f>
        <v>93.6981166255663</v>
      </c>
      <c r="F95" s="82">
        <f ca="1">IF('Conformity Assessment'!$I$19&lt;&gt;"Interval","-",IF($E$10="Consumer's Risk",$E$8-D95*$K$8,$E$8+D95*$K$8))</f>
        <v>105.48007967986342</v>
      </c>
      <c r="G95" s="50">
        <f t="shared" ca="1" si="4"/>
        <v>5.0128663328674695E-2</v>
      </c>
      <c r="H95" s="50">
        <f t="shared" ca="1" si="5"/>
        <v>5.0128672385033227E-2</v>
      </c>
      <c r="I95" s="50">
        <f t="shared" ca="1" si="6"/>
        <v>5.0128667856853965E-2</v>
      </c>
    </row>
    <row r="96" spans="3:9">
      <c r="C96" s="48">
        <v>81</v>
      </c>
      <c r="D96" s="51">
        <f ca="1">IF('Conformity Assessment'!$I$19&lt;&gt;"Interval","-",IF(ABS($E$11-I94)&lt;=ABS($E$11-I95),D94+(RAND()-0.5)*$M$17/C96,D95+(RAND()-0.5)*$M$17/C96))</f>
        <v>1.6453210088606236</v>
      </c>
      <c r="E96" s="82">
        <f ca="1">IF('Conformity Assessment'!$I$19&lt;&gt;"Interval","-",IF($E$10="Consumer's Risk",$E$7+D96*$K$7,$E$7-D96*$K$7))</f>
        <v>93.701972269936405</v>
      </c>
      <c r="F96" s="82">
        <f ca="1">IF('Conformity Assessment'!$I$19&lt;&gt;"Interval","-",IF($E$10="Consumer's Risk",$E$8-D96*$K$8,$E$8+D96*$K$8))</f>
        <v>105.47536722563328</v>
      </c>
      <c r="G96" s="50">
        <f t="shared" ca="1" si="4"/>
        <v>4.9951814793633059E-2</v>
      </c>
      <c r="H96" s="50">
        <f t="shared" ca="1" si="5"/>
        <v>4.9951823940390154E-2</v>
      </c>
      <c r="I96" s="50">
        <f t="shared" ca="1" si="6"/>
        <v>4.995181936701161E-2</v>
      </c>
    </row>
    <row r="97" spans="3:9">
      <c r="C97" s="48">
        <v>82</v>
      </c>
      <c r="D97" s="51">
        <f ca="1">IF('Conformity Assessment'!$I$19&lt;&gt;"Interval","-",IF(ABS($E$11-I95)&lt;=ABS($E$11-I96),D95+(RAND()-0.5)*$M$17/C97,D96+(RAND()-0.5)*$M$17/C97))</f>
        <v>1.6445108963452126</v>
      </c>
      <c r="E97" s="82">
        <f ca="1">IF('Conformity Assessment'!$I$19&lt;&gt;"Interval","-",IF($E$10="Consumer's Risk",$E$7+D97*$K$7,$E$7-D97*$K$7))</f>
        <v>93.700149516776733</v>
      </c>
      <c r="F97" s="82">
        <f ca="1">IF('Conformity Assessment'!$I$19&lt;&gt;"Interval","-",IF($E$10="Consumer's Risk",$E$8-D97*$K$8,$E$8+D97*$K$8))</f>
        <v>105.47759503505067</v>
      </c>
      <c r="G97" s="50">
        <f t="shared" ca="1" si="4"/>
        <v>5.0035357705447384E-2</v>
      </c>
      <c r="H97" s="50">
        <f t="shared" ca="1" si="5"/>
        <v>5.0035366809360229E-2</v>
      </c>
      <c r="I97" s="50">
        <f t="shared" ca="1" si="6"/>
        <v>5.0035362257403806E-2</v>
      </c>
    </row>
    <row r="98" spans="3:9">
      <c r="C98" s="48">
        <v>83</v>
      </c>
      <c r="D98" s="51">
        <f ca="1">IF('Conformity Assessment'!$I$19&lt;&gt;"Interval","-",IF(ABS($E$11-I96)&lt;=ABS($E$11-I97),D96+(RAND()-0.5)*$M$17/C98,D97+(RAND()-0.5)*$M$17/C98))</f>
        <v>1.6440435959511968</v>
      </c>
      <c r="E98" s="82">
        <f ca="1">IF('Conformity Assessment'!$I$19&lt;&gt;"Interval","-",IF($E$10="Consumer's Risk",$E$7+D98*$K$7,$E$7-D98*$K$7))</f>
        <v>93.699098090890189</v>
      </c>
      <c r="F98" s="82">
        <f ca="1">IF('Conformity Assessment'!$I$19&lt;&gt;"Interval","-",IF($E$10="Consumer's Risk",$E$8-D98*$K$8,$E$8+D98*$K$8))</f>
        <v>105.4788801111342</v>
      </c>
      <c r="G98" s="50">
        <f t="shared" ca="1" si="4"/>
        <v>5.0083598737391759E-2</v>
      </c>
      <c r="H98" s="50">
        <f t="shared" ca="1" si="5"/>
        <v>5.008360781667804E-2</v>
      </c>
      <c r="I98" s="50">
        <f t="shared" ca="1" si="6"/>
        <v>5.0083603277034899E-2</v>
      </c>
    </row>
    <row r="99" spans="3:9">
      <c r="C99" s="48">
        <v>84</v>
      </c>
      <c r="D99" s="51">
        <f ca="1">IF('Conformity Assessment'!$I$19&lt;&gt;"Interval","-",IF(ABS($E$11-I97)&lt;=ABS($E$11-I98),D97+(RAND()-0.5)*$M$17/C99,D98+(RAND()-0.5)*$M$17/C99))</f>
        <v>1.6448158967231383</v>
      </c>
      <c r="E99" s="82">
        <f ca="1">IF('Conformity Assessment'!$I$19&lt;&gt;"Interval","-",IF($E$10="Consumer's Risk",$E$7+D99*$K$7,$E$7-D99*$K$7))</f>
        <v>93.700835767627055</v>
      </c>
      <c r="F99" s="82">
        <f ca="1">IF('Conformity Assessment'!$I$19&lt;&gt;"Interval","-",IF($E$10="Consumer's Risk",$E$8-D99*$K$8,$E$8+D99*$K$8))</f>
        <v>105.47675628401137</v>
      </c>
      <c r="G99" s="50">
        <f t="shared" ca="1" si="4"/>
        <v>5.0003891452229755E-2</v>
      </c>
      <c r="H99" s="50">
        <f t="shared" ca="1" si="5"/>
        <v>5.0003900572249696E-2</v>
      </c>
      <c r="I99" s="50">
        <f t="shared" ca="1" si="6"/>
        <v>5.0003896012239729E-2</v>
      </c>
    </row>
    <row r="100" spans="3:9">
      <c r="C100" s="48">
        <v>85</v>
      </c>
      <c r="D100" s="51">
        <f ca="1">IF('Conformity Assessment'!$I$19&lt;&gt;"Interval","-",IF(ABS($E$11-I98)&lt;=ABS($E$11-I99),D98+(RAND()-0.5)*$M$17/C100,D99+(RAND()-0.5)*$M$17/C100))</f>
        <v>1.6451810193654015</v>
      </c>
      <c r="E100" s="82">
        <f ca="1">IF('Conformity Assessment'!$I$19&lt;&gt;"Interval","-",IF($E$10="Consumer's Risk",$E$7+D100*$K$7,$E$7-D100*$K$7))</f>
        <v>93.701657293572154</v>
      </c>
      <c r="F100" s="82">
        <f ca="1">IF('Conformity Assessment'!$I$19&lt;&gt;"Interval","-",IF($E$10="Consumer's Risk",$E$8-D100*$K$8,$E$8+D100*$K$8))</f>
        <v>105.47575219674515</v>
      </c>
      <c r="G100" s="50">
        <f t="shared" ca="1" si="4"/>
        <v>4.9966243264586284E-2</v>
      </c>
      <c r="H100" s="50">
        <f t="shared" ca="1" si="5"/>
        <v>4.9966252403926048E-2</v>
      </c>
      <c r="I100" s="50">
        <f t="shared" ca="1" si="6"/>
        <v>4.9966247834256169E-2</v>
      </c>
    </row>
    <row r="101" spans="3:9">
      <c r="C101" s="48">
        <v>86</v>
      </c>
      <c r="D101" s="51">
        <f ca="1">IF('Conformity Assessment'!$I$19&lt;&gt;"Interval","-",IF(ABS($E$11-I99)&lt;=ABS($E$11-I100),D99+(RAND()-0.5)*$M$17/C101,D100+(RAND()-0.5)*$M$17/C101))</f>
        <v>1.6439700285020846</v>
      </c>
      <c r="E101" s="82">
        <f ca="1">IF('Conformity Assessment'!$I$19&lt;&gt;"Interval","-",IF($E$10="Consumer's Risk",$E$7+D101*$K$7,$E$7-D101*$K$7))</f>
        <v>93.698932564129692</v>
      </c>
      <c r="F101" s="82">
        <f ca="1">IF('Conformity Assessment'!$I$19&lt;&gt;"Interval","-",IF($E$10="Consumer's Risk",$E$8-D101*$K$8,$E$8+D101*$K$8))</f>
        <v>105.47908242161927</v>
      </c>
      <c r="G101" s="50">
        <f t="shared" ca="1" si="4"/>
        <v>5.0091196736430255E-2</v>
      </c>
      <c r="H101" s="50">
        <f t="shared" ca="1" si="5"/>
        <v>5.0091205811846139E-2</v>
      </c>
      <c r="I101" s="50">
        <f t="shared" ca="1" si="6"/>
        <v>5.00912012741382E-2</v>
      </c>
    </row>
    <row r="102" spans="3:9">
      <c r="C102" s="48">
        <v>87</v>
      </c>
      <c r="D102" s="51">
        <f ca="1">IF('Conformity Assessment'!$I$19&lt;&gt;"Interval","-",IF(ABS($E$11-I100)&lt;=ABS($E$11-I101),D100+(RAND()-0.5)*$M$17/C102,D101+(RAND()-0.5)*$M$17/C102))</f>
        <v>1.6456414960202039</v>
      </c>
      <c r="E102" s="82">
        <f ca="1">IF('Conformity Assessment'!$I$19&lt;&gt;"Interval","-",IF($E$10="Consumer's Risk",$E$7+D102*$K$7,$E$7-D102*$K$7))</f>
        <v>93.702693366045452</v>
      </c>
      <c r="F102" s="82">
        <f ca="1">IF('Conformity Assessment'!$I$19&lt;&gt;"Interval","-",IF($E$10="Consumer's Risk",$E$8-D102*$K$8,$E$8+D102*$K$8))</f>
        <v>105.47448588594443</v>
      </c>
      <c r="G102" s="50">
        <f t="shared" ca="1" si="4"/>
        <v>4.9918795256855414E-2</v>
      </c>
      <c r="H102" s="50">
        <f t="shared" ca="1" si="5"/>
        <v>4.9918804420615852E-2</v>
      </c>
      <c r="I102" s="50">
        <f t="shared" ca="1" si="6"/>
        <v>4.9918799838735636E-2</v>
      </c>
    </row>
    <row r="103" spans="3:9">
      <c r="C103" s="48">
        <v>88</v>
      </c>
      <c r="D103" s="51">
        <f ca="1">IF('Conformity Assessment'!$I$19&lt;&gt;"Interval","-",IF(ABS($E$11-I101)&lt;=ABS($E$11-I102),D101+(RAND()-0.5)*$M$17/C103,D102+(RAND()-0.5)*$M$17/C103))</f>
        <v>1.6467486545487402</v>
      </c>
      <c r="E103" s="82">
        <f ca="1">IF('Conformity Assessment'!$I$19&lt;&gt;"Interval","-",IF($E$10="Consumer's Risk",$E$7+D103*$K$7,$E$7-D103*$K$7))</f>
        <v>93.705184472734672</v>
      </c>
      <c r="F103" s="82">
        <f ca="1">IF('Conformity Assessment'!$I$19&lt;&gt;"Interval","-",IF($E$10="Consumer's Risk",$E$8-D103*$K$8,$E$8+D103*$K$8))</f>
        <v>105.47144119999096</v>
      </c>
      <c r="G103" s="50">
        <f t="shared" ca="1" si="4"/>
        <v>4.9804859520966187E-2</v>
      </c>
      <c r="H103" s="50">
        <f t="shared" ca="1" si="5"/>
        <v>4.9804868743705315E-2</v>
      </c>
      <c r="I103" s="50">
        <f t="shared" ca="1" si="6"/>
        <v>4.9804864132335751E-2</v>
      </c>
    </row>
    <row r="104" spans="3:9">
      <c r="C104" s="48">
        <v>89</v>
      </c>
      <c r="D104" s="51">
        <f ca="1">IF('Conformity Assessment'!$I$19&lt;&gt;"Interval","-",IF(ABS($E$11-I102)&lt;=ABS($E$11-I103),D102+(RAND()-0.5)*$M$17/C104,D103+(RAND()-0.5)*$M$17/C104))</f>
        <v>1.6457633043918969</v>
      </c>
      <c r="E104" s="82">
        <f ca="1">IF('Conformity Assessment'!$I$19&lt;&gt;"Interval","-",IF($E$10="Consumer's Risk",$E$7+D104*$K$7,$E$7-D104*$K$7))</f>
        <v>93.702967434881771</v>
      </c>
      <c r="F104" s="82">
        <f ca="1">IF('Conformity Assessment'!$I$19&lt;&gt;"Interval","-",IF($E$10="Consumer's Risk",$E$8-D104*$K$8,$E$8+D104*$K$8))</f>
        <v>105.47415091292228</v>
      </c>
      <c r="G104" s="50">
        <f t="shared" ca="1" si="4"/>
        <v>4.9906250003706652E-2</v>
      </c>
      <c r="H104" s="50">
        <f t="shared" ca="1" si="5"/>
        <v>4.9906259173938448E-2</v>
      </c>
      <c r="I104" s="50">
        <f t="shared" ca="1" si="6"/>
        <v>4.990625458882255E-2</v>
      </c>
    </row>
    <row r="105" spans="3:9">
      <c r="C105" s="48">
        <v>90</v>
      </c>
      <c r="D105" s="51">
        <f ca="1">IF('Conformity Assessment'!$I$19&lt;&gt;"Interval","-",IF(ABS($E$11-I103)&lt;=ABS($E$11-I104),D103+(RAND()-0.5)*$M$17/C105,D104+(RAND()-0.5)*$M$17/C105))</f>
        <v>1.6459379036881174</v>
      </c>
      <c r="E105" s="82">
        <f ca="1">IF('Conformity Assessment'!$I$19&lt;&gt;"Interval","-",IF($E$10="Consumer's Risk",$E$7+D105*$K$7,$E$7-D105*$K$7))</f>
        <v>93.703360283298267</v>
      </c>
      <c r="F105" s="82">
        <f ca="1">IF('Conformity Assessment'!$I$19&lt;&gt;"Interval","-",IF($E$10="Consumer's Risk",$E$8-D105*$K$8,$E$8+D105*$K$8))</f>
        <v>105.47367076485767</v>
      </c>
      <c r="G105" s="50">
        <f t="shared" ca="1" si="4"/>
        <v>4.9888272108194846E-2</v>
      </c>
      <c r="H105" s="50">
        <f t="shared" ca="1" si="5"/>
        <v>4.9888281287709384E-2</v>
      </c>
      <c r="I105" s="50">
        <f t="shared" ca="1" si="6"/>
        <v>4.9888276697952115E-2</v>
      </c>
    </row>
    <row r="106" spans="3:9">
      <c r="C106" s="48">
        <v>91</v>
      </c>
      <c r="D106" s="51">
        <f ca="1">IF('Conformity Assessment'!$I$19&lt;&gt;"Interval","-",IF(ABS($E$11-I104)&lt;=ABS($E$11-I105),D104+(RAND()-0.5)*$M$17/C106,D105+(RAND()-0.5)*$M$17/C106))</f>
        <v>1.6466404762125524</v>
      </c>
      <c r="E106" s="82">
        <f ca="1">IF('Conformity Assessment'!$I$19&lt;&gt;"Interval","-",IF($E$10="Consumer's Risk",$E$7+D106*$K$7,$E$7-D106*$K$7))</f>
        <v>93.704941071478245</v>
      </c>
      <c r="F106" s="82">
        <f ca="1">IF('Conformity Assessment'!$I$19&lt;&gt;"Interval","-",IF($E$10="Consumer's Risk",$E$8-D106*$K$8,$E$8+D106*$K$8))</f>
        <v>105.47173869041548</v>
      </c>
      <c r="G106" s="50">
        <f t="shared" ca="1" si="4"/>
        <v>4.9815982810851776E-2</v>
      </c>
      <c r="H106" s="50">
        <f t="shared" ca="1" si="5"/>
        <v>4.9815992027811923E-2</v>
      </c>
      <c r="I106" s="50">
        <f t="shared" ca="1" si="6"/>
        <v>4.9815987419331853E-2</v>
      </c>
    </row>
    <row r="107" spans="3:9">
      <c r="C107" s="48">
        <v>92</v>
      </c>
      <c r="D107" s="51">
        <f ca="1">IF('Conformity Assessment'!$I$19&lt;&gt;"Interval","-",IF(ABS($E$11-I105)&lt;=ABS($E$11-I106),D105+(RAND()-0.5)*$M$17/C107,D106+(RAND()-0.5)*$M$17/C107))</f>
        <v>1.6457218611338895</v>
      </c>
      <c r="E107" s="82">
        <f ca="1">IF('Conformity Assessment'!$I$19&lt;&gt;"Interval","-",IF($E$10="Consumer's Risk",$E$7+D107*$K$7,$E$7-D107*$K$7))</f>
        <v>93.702874187551245</v>
      </c>
      <c r="F107" s="82">
        <f ca="1">IF('Conformity Assessment'!$I$19&lt;&gt;"Interval","-",IF($E$10="Consumer's Risk",$E$8-D107*$K$8,$E$8+D107*$K$8))</f>
        <v>105.47426488188181</v>
      </c>
      <c r="G107" s="50">
        <f t="shared" ca="1" si="4"/>
        <v>4.9910518033684813E-2</v>
      </c>
      <c r="H107" s="50">
        <f t="shared" ca="1" si="5"/>
        <v>4.9910527201714329E-2</v>
      </c>
      <c r="I107" s="50">
        <f t="shared" ca="1" si="6"/>
        <v>4.9910522617699571E-2</v>
      </c>
    </row>
    <row r="108" spans="3:9">
      <c r="C108" s="48">
        <v>93</v>
      </c>
      <c r="D108" s="51">
        <f ca="1">IF('Conformity Assessment'!$I$19&lt;&gt;"Interval","-",IF(ABS($E$11-I106)&lt;=ABS($E$11-I107),D106+(RAND()-0.5)*$M$17/C108,D107+(RAND()-0.5)*$M$17/C108))</f>
        <v>1.6448151291173858</v>
      </c>
      <c r="E108" s="82">
        <f ca="1">IF('Conformity Assessment'!$I$19&lt;&gt;"Interval","-",IF($E$10="Consumer's Risk",$E$7+D108*$K$7,$E$7-D108*$K$7))</f>
        <v>93.700834040514124</v>
      </c>
      <c r="F108" s="82">
        <f ca="1">IF('Conformity Assessment'!$I$19&lt;&gt;"Interval","-",IF($E$10="Consumer's Risk",$E$8-D108*$K$8,$E$8+D108*$K$8))</f>
        <v>105.47675839492719</v>
      </c>
      <c r="G108" s="50">
        <f t="shared" ca="1" si="4"/>
        <v>5.0003970624703277E-2</v>
      </c>
      <c r="H108" s="50">
        <f t="shared" ca="1" si="5"/>
        <v>5.0003979744683139E-2</v>
      </c>
      <c r="I108" s="50">
        <f t="shared" ca="1" si="6"/>
        <v>5.0003975184693211E-2</v>
      </c>
    </row>
    <row r="109" spans="3:9">
      <c r="C109" s="48">
        <v>94</v>
      </c>
      <c r="D109" s="51">
        <f ca="1">IF('Conformity Assessment'!$I$19&lt;&gt;"Interval","-",IF(ABS($E$11-I107)&lt;=ABS($E$11-I108),D107+(RAND()-0.5)*$M$17/C109,D108+(RAND()-0.5)*$M$17/C109))</f>
        <v>1.645210421603283</v>
      </c>
      <c r="E109" s="82">
        <f ca="1">IF('Conformity Assessment'!$I$19&lt;&gt;"Interval","-",IF($E$10="Consumer's Risk",$E$7+D109*$K$7,$E$7-D109*$K$7))</f>
        <v>93.701723448607382</v>
      </c>
      <c r="F109" s="82">
        <f ca="1">IF('Conformity Assessment'!$I$19&lt;&gt;"Interval","-",IF($E$10="Consumer's Risk",$E$8-D109*$K$8,$E$8+D109*$K$8))</f>
        <v>105.47567134059098</v>
      </c>
      <c r="G109" s="50">
        <f t="shared" ca="1" si="4"/>
        <v>4.9963212551974563E-2</v>
      </c>
      <c r="H109" s="50">
        <f t="shared" ca="1" si="5"/>
        <v>4.9963221692871575E-2</v>
      </c>
      <c r="I109" s="50">
        <f t="shared" ca="1" si="6"/>
        <v>4.9963217122423069E-2</v>
      </c>
    </row>
    <row r="110" spans="3:9">
      <c r="C110" s="48">
        <v>95</v>
      </c>
      <c r="D110" s="51">
        <f ca="1">IF('Conformity Assessment'!$I$19&lt;&gt;"Interval","-",IF(ABS($E$11-I108)&lt;=ABS($E$11-I109),D108+(RAND()-0.5)*$M$17/C110,D109+(RAND()-0.5)*$M$17/C110))</f>
        <v>1.645082063968395</v>
      </c>
      <c r="E110" s="82">
        <f ca="1">IF('Conformity Assessment'!$I$19&lt;&gt;"Interval","-",IF($E$10="Consumer's Risk",$E$7+D110*$K$7,$E$7-D110*$K$7))</f>
        <v>93.701434643928891</v>
      </c>
      <c r="F110" s="82">
        <f ca="1">IF('Conformity Assessment'!$I$19&lt;&gt;"Interval","-",IF($E$10="Consumer's Risk",$E$8-D110*$K$8,$E$8+D110*$K$8))</f>
        <v>105.47602432408691</v>
      </c>
      <c r="G110" s="50">
        <f t="shared" ca="1" si="4"/>
        <v>4.9976444428123913E-2</v>
      </c>
      <c r="H110" s="50">
        <f t="shared" ca="1" si="5"/>
        <v>4.997645356222348E-2</v>
      </c>
      <c r="I110" s="50">
        <f t="shared" ca="1" si="6"/>
        <v>4.99764489951737E-2</v>
      </c>
    </row>
    <row r="111" spans="3:9">
      <c r="C111" s="48">
        <v>96</v>
      </c>
      <c r="D111" s="51">
        <f ca="1">IF('Conformity Assessment'!$I$19&lt;&gt;"Interval","-",IF(ABS($E$11-I109)&lt;=ABS($E$11-I110),D109+(RAND()-0.5)*$M$17/C111,D110+(RAND()-0.5)*$M$17/C111))</f>
        <v>1.6457848860498039</v>
      </c>
      <c r="E111" s="82">
        <f ca="1">IF('Conformity Assessment'!$I$19&lt;&gt;"Interval","-",IF($E$10="Consumer's Risk",$E$7+D111*$K$7,$E$7-D111*$K$7))</f>
        <v>93.703015993612055</v>
      </c>
      <c r="F111" s="82">
        <f ca="1">IF('Conformity Assessment'!$I$19&lt;&gt;"Interval","-",IF($E$10="Consumer's Risk",$E$8-D111*$K$8,$E$8+D111*$K$8))</f>
        <v>105.47409156336303</v>
      </c>
      <c r="G111" s="50">
        <f t="shared" ca="1" si="4"/>
        <v>4.9904027533987962E-2</v>
      </c>
      <c r="H111" s="50">
        <f t="shared" ca="1" si="5"/>
        <v>4.9904036705366153E-2</v>
      </c>
      <c r="I111" s="50">
        <f t="shared" ca="1" si="6"/>
        <v>4.9904032119677061E-2</v>
      </c>
    </row>
    <row r="112" spans="3:9">
      <c r="C112" s="48">
        <v>97</v>
      </c>
      <c r="D112" s="51">
        <f ca="1">IF('Conformity Assessment'!$I$19&lt;&gt;"Interval","-",IF(ABS($E$11-I110)&lt;=ABS($E$11-I111),D110+(RAND()-0.5)*$M$17/C112,D111+(RAND()-0.5)*$M$17/C112))</f>
        <v>1.6458875716335082</v>
      </c>
      <c r="E112" s="82">
        <f ca="1">IF('Conformity Assessment'!$I$19&lt;&gt;"Interval","-",IF($E$10="Consumer's Risk",$E$7+D112*$K$7,$E$7-D112*$K$7))</f>
        <v>93.703247036175398</v>
      </c>
      <c r="F112" s="82">
        <f ca="1">IF('Conformity Assessment'!$I$19&lt;&gt;"Interval","-",IF($E$10="Consumer's Risk",$E$8-D112*$K$8,$E$8+D112*$K$8))</f>
        <v>105.47380917800785</v>
      </c>
      <c r="G112" s="50">
        <f t="shared" ca="1" si="4"/>
        <v>4.9893454098647046E-2</v>
      </c>
      <c r="H112" s="50">
        <f t="shared" ca="1" si="5"/>
        <v>4.9893463275485023E-2</v>
      </c>
      <c r="I112" s="50">
        <f t="shared" ca="1" si="6"/>
        <v>4.9893458687066031E-2</v>
      </c>
    </row>
    <row r="113" spans="3:9">
      <c r="C113" s="48">
        <v>98</v>
      </c>
      <c r="D113" s="51">
        <f ca="1">IF('Conformity Assessment'!$I$19&lt;&gt;"Interval","-",IF(ABS($E$11-I111)&lt;=ABS($E$11-I112),D111+(RAND()-0.5)*$M$17/C113,D112+(RAND()-0.5)*$M$17/C113))</f>
        <v>1.6453132115215152</v>
      </c>
      <c r="E113" s="82">
        <f ca="1">IF('Conformity Assessment'!$I$19&lt;&gt;"Interval","-",IF($E$10="Consumer's Risk",$E$7+D113*$K$7,$E$7-D113*$K$7))</f>
        <v>93.701954725923414</v>
      </c>
      <c r="F113" s="82">
        <f ca="1">IF('Conformity Assessment'!$I$19&lt;&gt;"Interval","-",IF($E$10="Consumer's Risk",$E$8-D113*$K$8,$E$8+D113*$K$8))</f>
        <v>105.47538866831583</v>
      </c>
      <c r="G113" s="50">
        <f t="shared" ca="1" si="4"/>
        <v>4.9952618364263318E-2</v>
      </c>
      <c r="H113" s="50">
        <f t="shared" ca="1" si="5"/>
        <v>4.9952627510607417E-2</v>
      </c>
      <c r="I113" s="50">
        <f t="shared" ca="1" si="6"/>
        <v>4.9952622937435368E-2</v>
      </c>
    </row>
    <row r="114" spans="3:9">
      <c r="C114" s="48">
        <v>99</v>
      </c>
      <c r="D114" s="51">
        <f ca="1">IF('Conformity Assessment'!$I$19&lt;&gt;"Interval","-",IF(ABS($E$11-I112)&lt;=ABS($E$11-I113),D112+(RAND()-0.5)*$M$17/C114,D113+(RAND()-0.5)*$M$17/C114))</f>
        <v>1.6455375589879844</v>
      </c>
      <c r="E114" s="82">
        <f ca="1">IF('Conformity Assessment'!$I$19&lt;&gt;"Interval","-",IF($E$10="Consumer's Risk",$E$7+D114*$K$7,$E$7-D114*$K$7))</f>
        <v>93.702459507722963</v>
      </c>
      <c r="F114" s="82">
        <f ca="1">IF('Conformity Assessment'!$I$19&lt;&gt;"Interval","-",IF($E$10="Consumer's Risk",$E$8-D114*$K$8,$E$8+D114*$K$8))</f>
        <v>105.47477171278304</v>
      </c>
      <c r="G114" s="50">
        <f t="shared" ca="1" si="4"/>
        <v>4.9929501898649926E-2</v>
      </c>
      <c r="H114" s="50">
        <f t="shared" ca="1" si="5"/>
        <v>4.9929511056892875E-2</v>
      </c>
      <c r="I114" s="50">
        <f t="shared" ca="1" si="6"/>
        <v>4.9929506477771404E-2</v>
      </c>
    </row>
    <row r="115" spans="3:9">
      <c r="C115" s="48">
        <v>100</v>
      </c>
      <c r="D115" s="51">
        <f ca="1">IF('Conformity Assessment'!$I$19&lt;&gt;"Interval","-",IF(ABS($E$11-I113)&lt;=ABS($E$11-I114),D113+(RAND()-0.5)*$M$17/C115,D114+(RAND()-0.5)*$M$17/C115))</f>
        <v>1.6444292293425165</v>
      </c>
      <c r="E115" s="82">
        <f ca="1">IF('Conformity Assessment'!$I$19&lt;&gt;"Interval","-",IF($E$10="Consumer's Risk",$E$7+D115*$K$7,$E$7-D115*$K$7))</f>
        <v>93.699965766020668</v>
      </c>
      <c r="F115" s="82">
        <f ca="1">IF('Conformity Assessment'!$I$19&lt;&gt;"Interval","-",IF($E$10="Consumer's Risk",$E$8-D115*$K$8,$E$8+D115*$K$8))</f>
        <v>105.47781961930808</v>
      </c>
      <c r="G115" s="50">
        <f t="shared" ca="1" si="4"/>
        <v>5.0043785799116912E-2</v>
      </c>
      <c r="H115" s="50">
        <f t="shared" ca="1" si="5"/>
        <v>5.0043794898721281E-2</v>
      </c>
      <c r="I115" s="50">
        <f t="shared" ca="1" si="6"/>
        <v>5.0043790348919093E-2</v>
      </c>
    </row>
    <row r="116" spans="3:9">
      <c r="C116" s="48">
        <v>101</v>
      </c>
      <c r="D116" s="51">
        <f ca="1">IF('Conformity Assessment'!$I$19&lt;&gt;"Interval","-",IF(ABS($E$11-I114)&lt;=ABS($E$11-I115),D114+(RAND()-0.5)*$M$17/C116,D115+(RAND()-0.5)*$M$17/C116))</f>
        <v>1.6451696637943185</v>
      </c>
      <c r="E116" s="82">
        <f ca="1">IF('Conformity Assessment'!$I$19&lt;&gt;"Interval","-",IF($E$10="Consumer's Risk",$E$7+D116*$K$7,$E$7-D116*$K$7))</f>
        <v>93.70163174353722</v>
      </c>
      <c r="F116" s="82">
        <f ca="1">IF('Conformity Assessment'!$I$19&lt;&gt;"Interval","-",IF($E$10="Consumer's Risk",$E$8-D116*$K$8,$E$8+D116*$K$8))</f>
        <v>105.47578342456562</v>
      </c>
      <c r="G116" s="50">
        <f t="shared" ca="1" si="4"/>
        <v>4.9967413809036028E-2</v>
      </c>
      <c r="H116" s="50">
        <f t="shared" ca="1" si="5"/>
        <v>4.9967422947774176E-2</v>
      </c>
      <c r="I116" s="50">
        <f t="shared" ca="1" si="6"/>
        <v>4.9967418378405098E-2</v>
      </c>
    </row>
    <row r="117" spans="3:9">
      <c r="C117" s="48">
        <v>102</v>
      </c>
      <c r="D117" s="51">
        <f ca="1">IF('Conformity Assessment'!$I$19&lt;&gt;"Interval","-",IF(ABS($E$11-I115)&lt;=ABS($E$11-I116),D115+(RAND()-0.5)*$M$17/C117,D116+(RAND()-0.5)*$M$17/C117))</f>
        <v>1.6460593954819214</v>
      </c>
      <c r="E117" s="82">
        <f ca="1">IF('Conformity Assessment'!$I$19&lt;&gt;"Interval","-",IF($E$10="Consumer's Risk",$E$7+D117*$K$7,$E$7-D117*$K$7))</f>
        <v>93.703633639834322</v>
      </c>
      <c r="F117" s="82">
        <f ca="1">IF('Conformity Assessment'!$I$19&lt;&gt;"Interval","-",IF($E$10="Consumer's Risk",$E$8-D117*$K$8,$E$8+D117*$K$8))</f>
        <v>105.47333666242471</v>
      </c>
      <c r="G117" s="50">
        <f t="shared" ca="1" si="4"/>
        <v>4.9875765559403935E-2</v>
      </c>
      <c r="H117" s="50">
        <f t="shared" ca="1" si="5"/>
        <v>4.9875774745383093E-2</v>
      </c>
      <c r="I117" s="50">
        <f t="shared" ca="1" si="6"/>
        <v>4.9875770152393514E-2</v>
      </c>
    </row>
    <row r="118" spans="3:9">
      <c r="C118" s="48">
        <v>103</v>
      </c>
      <c r="D118" s="51">
        <f ca="1">IF('Conformity Assessment'!$I$19&lt;&gt;"Interval","-",IF(ABS($E$11-I116)&lt;=ABS($E$11-I117),D116+(RAND()-0.5)*$M$17/C118,D117+(RAND()-0.5)*$M$17/C118))</f>
        <v>1.6451005851004681</v>
      </c>
      <c r="E118" s="82">
        <f ca="1">IF('Conformity Assessment'!$I$19&lt;&gt;"Interval","-",IF($E$10="Consumer's Risk",$E$7+D118*$K$7,$E$7-D118*$K$7))</f>
        <v>93.701476316476047</v>
      </c>
      <c r="F118" s="82">
        <f ca="1">IF('Conformity Assessment'!$I$19&lt;&gt;"Interval","-",IF($E$10="Consumer's Risk",$E$8-D118*$K$8,$E$8+D118*$K$8))</f>
        <v>105.47597339097371</v>
      </c>
      <c r="G118" s="50">
        <f t="shared" ca="1" si="4"/>
        <v>4.997453498605671E-2</v>
      </c>
      <c r="H118" s="50">
        <f t="shared" ca="1" si="5"/>
        <v>4.9974544121136444E-2</v>
      </c>
      <c r="I118" s="50">
        <f t="shared" ca="1" si="6"/>
        <v>4.9974539553596577E-2</v>
      </c>
    </row>
    <row r="119" spans="3:9">
      <c r="C119" s="48">
        <v>104</v>
      </c>
      <c r="D119" s="51">
        <f ca="1">IF('Conformity Assessment'!$I$19&lt;&gt;"Interval","-",IF(ABS($E$11-I117)&lt;=ABS($E$11-I118),D117+(RAND()-0.5)*$M$17/C119,D118+(RAND()-0.5)*$M$17/C119))</f>
        <v>1.6458227309870126</v>
      </c>
      <c r="E119" s="82">
        <f ca="1">IF('Conformity Assessment'!$I$19&lt;&gt;"Interval","-",IF($E$10="Consumer's Risk",$E$7+D119*$K$7,$E$7-D119*$K$7))</f>
        <v>93.703101144720776</v>
      </c>
      <c r="F119" s="82">
        <f ca="1">IF('Conformity Assessment'!$I$19&lt;&gt;"Interval","-",IF($E$10="Consumer's Risk",$E$8-D119*$K$8,$E$8+D119*$K$8))</f>
        <v>105.47398748978571</v>
      </c>
      <c r="G119" s="50">
        <f t="shared" ca="1" si="4"/>
        <v>4.9900130469437358E-2</v>
      </c>
      <c r="H119" s="50">
        <f t="shared" ca="1" si="5"/>
        <v>4.9900139642827364E-2</v>
      </c>
      <c r="I119" s="50">
        <f t="shared" ca="1" si="6"/>
        <v>4.9900135056132361E-2</v>
      </c>
    </row>
    <row r="120" spans="3:9">
      <c r="C120" s="48">
        <v>105</v>
      </c>
      <c r="D120" s="51">
        <f ca="1">IF('Conformity Assessment'!$I$19&lt;&gt;"Interval","-",IF(ABS($E$11-I118)&lt;=ABS($E$11-I119),D118+(RAND()-0.5)*$M$17/C120,D119+(RAND()-0.5)*$M$17/C120))</f>
        <v>1.6444173714003707</v>
      </c>
      <c r="E120" s="82">
        <f ca="1">IF('Conformity Assessment'!$I$19&lt;&gt;"Interval","-",IF($E$10="Consumer's Risk",$E$7+D120*$K$7,$E$7-D120*$K$7))</f>
        <v>93.69993908565084</v>
      </c>
      <c r="F120" s="82">
        <f ca="1">IF('Conformity Assessment'!$I$19&lt;&gt;"Interval","-",IF($E$10="Consumer's Risk",$E$8-D120*$K$8,$E$8+D120*$K$8))</f>
        <v>105.47785222864898</v>
      </c>
      <c r="G120" s="50">
        <f t="shared" ca="1" si="4"/>
        <v>5.0045009641419155E-2</v>
      </c>
      <c r="H120" s="50">
        <f t="shared" ca="1" si="5"/>
        <v>5.0045018740398246E-2</v>
      </c>
      <c r="I120" s="50">
        <f t="shared" ca="1" si="6"/>
        <v>5.0045014190908704E-2</v>
      </c>
    </row>
    <row r="121" spans="3:9">
      <c r="C121" s="48">
        <v>106</v>
      </c>
      <c r="D121" s="51">
        <f ca="1">IF('Conformity Assessment'!$I$19&lt;&gt;"Interval","-",IF(ABS($E$11-I119)&lt;=ABS($E$11-I120),D119+(RAND()-0.5)*$M$17/C121,D120+(RAND()-0.5)*$M$17/C121))</f>
        <v>1.6436473279517709</v>
      </c>
      <c r="E121" s="82">
        <f ca="1">IF('Conformity Assessment'!$I$19&lt;&gt;"Interval","-",IF($E$10="Consumer's Risk",$E$7+D121*$K$7,$E$7-D121*$K$7))</f>
        <v>93.698206487891483</v>
      </c>
      <c r="F121" s="82">
        <f ca="1">IF('Conformity Assessment'!$I$19&lt;&gt;"Interval","-",IF($E$10="Consumer's Risk",$E$8-D121*$K$8,$E$8+D121*$K$8))</f>
        <v>105.47996984813263</v>
      </c>
      <c r="G121" s="50">
        <f t="shared" ca="1" si="4"/>
        <v>5.0124535900138059E-2</v>
      </c>
      <c r="H121" s="50">
        <f t="shared" ca="1" si="5"/>
        <v>5.01245449585929E-2</v>
      </c>
      <c r="I121" s="50">
        <f t="shared" ca="1" si="6"/>
        <v>5.0124540429365483E-2</v>
      </c>
    </row>
    <row r="122" spans="3:9">
      <c r="C122" s="48">
        <v>107</v>
      </c>
      <c r="D122" s="51">
        <f ca="1">IF('Conformity Assessment'!$I$19&lt;&gt;"Interval","-",IF(ABS($E$11-I120)&lt;=ABS($E$11-I121),D120+(RAND()-0.5)*$M$17/C122,D121+(RAND()-0.5)*$M$17/C122))</f>
        <v>1.6450023351144711</v>
      </c>
      <c r="E122" s="82">
        <f ca="1">IF('Conformity Assessment'!$I$19&lt;&gt;"Interval","-",IF($E$10="Consumer's Risk",$E$7+D122*$K$7,$E$7-D122*$K$7))</f>
        <v>93.701255254007563</v>
      </c>
      <c r="F122" s="82">
        <f ca="1">IF('Conformity Assessment'!$I$19&lt;&gt;"Interval","-",IF($E$10="Consumer's Risk",$E$8-D122*$K$8,$E$8+D122*$K$8))</f>
        <v>105.4762435784352</v>
      </c>
      <c r="G122" s="50">
        <f t="shared" ca="1" si="4"/>
        <v>4.9984664764254574E-2</v>
      </c>
      <c r="H122" s="50">
        <f t="shared" ca="1" si="5"/>
        <v>4.9984673894134711E-2</v>
      </c>
      <c r="I122" s="50">
        <f t="shared" ca="1" si="6"/>
        <v>4.9984669329194639E-2</v>
      </c>
    </row>
    <row r="123" spans="3:9">
      <c r="C123" s="48">
        <v>108</v>
      </c>
      <c r="D123" s="51">
        <f ca="1">IF('Conformity Assessment'!$I$19&lt;&gt;"Interval","-",IF(ABS($E$11-I121)&lt;=ABS($E$11-I122),D121+(RAND()-0.5)*$M$17/C123,D122+(RAND()-0.5)*$M$17/C123))</f>
        <v>1.6448833877732794</v>
      </c>
      <c r="E123" s="82">
        <f ca="1">IF('Conformity Assessment'!$I$19&lt;&gt;"Interval","-",IF($E$10="Consumer's Risk",$E$7+D123*$K$7,$E$7-D123*$K$7))</f>
        <v>93.700987622489876</v>
      </c>
      <c r="F123" s="82">
        <f ca="1">IF('Conformity Assessment'!$I$19&lt;&gt;"Interval","-",IF($E$10="Consumer's Risk",$E$8-D123*$K$8,$E$8+D123*$K$8))</f>
        <v>105.47657068362348</v>
      </c>
      <c r="G123" s="50">
        <f t="shared" ca="1" si="4"/>
        <v>4.9996930673928991E-2</v>
      </c>
      <c r="H123" s="50">
        <f t="shared" ca="1" si="5"/>
        <v>4.9996939797517036E-2</v>
      </c>
      <c r="I123" s="50">
        <f t="shared" ca="1" si="6"/>
        <v>4.9996935235723017E-2</v>
      </c>
    </row>
    <row r="124" spans="3:9">
      <c r="C124" s="48">
        <v>109</v>
      </c>
      <c r="D124" s="51">
        <f ca="1">IF('Conformity Assessment'!$I$19&lt;&gt;"Interval","-",IF(ABS($E$11-I122)&lt;=ABS($E$11-I123),D122+(RAND()-0.5)*$M$17/C124,D123+(RAND()-0.5)*$M$17/C124))</f>
        <v>1.6447573751267819</v>
      </c>
      <c r="E124" s="82">
        <f ca="1">IF('Conformity Assessment'!$I$19&lt;&gt;"Interval","-",IF($E$10="Consumer's Risk",$E$7+D124*$K$7,$E$7-D124*$K$7))</f>
        <v>93.70070409403526</v>
      </c>
      <c r="F124" s="82">
        <f ca="1">IF('Conformity Assessment'!$I$19&lt;&gt;"Interval","-",IF($E$10="Consumer's Risk",$E$8-D124*$K$8,$E$8+D124*$K$8))</f>
        <v>105.47691721840135</v>
      </c>
      <c r="G124" s="50">
        <f t="shared" ca="1" si="4"/>
        <v>5.0009927779642124E-2</v>
      </c>
      <c r="H124" s="50">
        <f t="shared" ca="1" si="5"/>
        <v>5.0009936896569712E-2</v>
      </c>
      <c r="I124" s="50">
        <f t="shared" ca="1" si="6"/>
        <v>5.0009932338105918E-2</v>
      </c>
    </row>
    <row r="125" spans="3:9">
      <c r="C125" s="48">
        <v>110</v>
      </c>
      <c r="D125" s="51">
        <f ca="1">IF('Conformity Assessment'!$I$19&lt;&gt;"Interval","-",IF(ABS($E$11-I123)&lt;=ABS($E$11-I124),D123+(RAND()-0.5)*$M$17/C125,D124+(RAND()-0.5)*$M$17/C125))</f>
        <v>1.6457710238304222</v>
      </c>
      <c r="E125" s="82">
        <f ca="1">IF('Conformity Assessment'!$I$19&lt;&gt;"Interval","-",IF($E$10="Consumer's Risk",$E$7+D125*$K$7,$E$7-D125*$K$7))</f>
        <v>93.702984803618449</v>
      </c>
      <c r="F125" s="82">
        <f ca="1">IF('Conformity Assessment'!$I$19&lt;&gt;"Interval","-",IF($E$10="Consumer's Risk",$E$8-D125*$K$8,$E$8+D125*$K$8))</f>
        <v>105.47412968446633</v>
      </c>
      <c r="G125" s="50">
        <f t="shared" ca="1" si="4"/>
        <v>4.9905455050226137E-2</v>
      </c>
      <c r="H125" s="50">
        <f t="shared" ca="1" si="5"/>
        <v>4.9905464220867862E-2</v>
      </c>
      <c r="I125" s="50">
        <f t="shared" ca="1" si="6"/>
        <v>4.9905459635547003E-2</v>
      </c>
    </row>
    <row r="126" spans="3:9">
      <c r="C126" s="48">
        <v>111</v>
      </c>
      <c r="D126" s="51">
        <f ca="1">IF('Conformity Assessment'!$I$19&lt;&gt;"Interval","-",IF(ABS($E$11-I124)&lt;=ABS($E$11-I125),D124+(RAND()-0.5)*$M$17/C126,D125+(RAND()-0.5)*$M$17/C126))</f>
        <v>1.6441180726233038</v>
      </c>
      <c r="E126" s="82">
        <f ca="1">IF('Conformity Assessment'!$I$19&lt;&gt;"Interval","-",IF($E$10="Consumer's Risk",$E$7+D126*$K$7,$E$7-D126*$K$7))</f>
        <v>93.699265663402429</v>
      </c>
      <c r="F126" s="82">
        <f ca="1">IF('Conformity Assessment'!$I$19&lt;&gt;"Interval","-",IF($E$10="Consumer's Risk",$E$8-D126*$K$8,$E$8+D126*$K$8))</f>
        <v>105.47867530028591</v>
      </c>
      <c r="G126" s="50">
        <f t="shared" ca="1" si="4"/>
        <v>5.007590777039736E-2</v>
      </c>
      <c r="H126" s="50">
        <f t="shared" ca="1" si="5"/>
        <v>5.0075916853604303E-2</v>
      </c>
      <c r="I126" s="50">
        <f t="shared" ca="1" si="6"/>
        <v>5.0075912312000828E-2</v>
      </c>
    </row>
    <row r="127" spans="3:9">
      <c r="C127" s="48">
        <v>112</v>
      </c>
      <c r="D127" s="51">
        <f ca="1">IF('Conformity Assessment'!$I$19&lt;&gt;"Interval","-",IF(ABS($E$11-I125)&lt;=ABS($E$11-I126),D125+(RAND()-0.5)*$M$17/C127,D126+(RAND()-0.5)*$M$17/C127))</f>
        <v>1.6437217307297383</v>
      </c>
      <c r="E127" s="82">
        <f ca="1">IF('Conformity Assessment'!$I$19&lt;&gt;"Interval","-",IF($E$10="Consumer's Risk",$E$7+D127*$K$7,$E$7-D127*$K$7))</f>
        <v>93.698373894141909</v>
      </c>
      <c r="F127" s="82">
        <f ca="1">IF('Conformity Assessment'!$I$19&lt;&gt;"Interval","-",IF($E$10="Consumer's Risk",$E$8-D127*$K$8,$E$8+D127*$K$8))</f>
        <v>105.47976524049322</v>
      </c>
      <c r="G127" s="50">
        <f t="shared" ca="1" si="4"/>
        <v>5.0116847556792625E-2</v>
      </c>
      <c r="H127" s="50">
        <f t="shared" ca="1" si="5"/>
        <v>5.0116856619155402E-2</v>
      </c>
      <c r="I127" s="50">
        <f t="shared" ca="1" si="6"/>
        <v>5.0116852087974013E-2</v>
      </c>
    </row>
    <row r="128" spans="3:9">
      <c r="C128" s="48">
        <v>113</v>
      </c>
      <c r="D128" s="51">
        <f ca="1">IF('Conformity Assessment'!$I$19&lt;&gt;"Interval","-",IF(ABS($E$11-I126)&lt;=ABS($E$11-I127),D126+(RAND()-0.5)*$M$17/C128,D127+(RAND()-0.5)*$M$17/C128))</f>
        <v>1.6433733536346249</v>
      </c>
      <c r="E128" s="82">
        <f ca="1">IF('Conformity Assessment'!$I$19&lt;&gt;"Interval","-",IF($E$10="Consumer's Risk",$E$7+D128*$K$7,$E$7-D128*$K$7))</f>
        <v>93.697590045677913</v>
      </c>
      <c r="F128" s="82">
        <f ca="1">IF('Conformity Assessment'!$I$19&lt;&gt;"Interval","-",IF($E$10="Consumer's Risk",$E$8-D128*$K$8,$E$8+D128*$K$8))</f>
        <v>105.48072327750478</v>
      </c>
      <c r="G128" s="50">
        <f t="shared" ca="1" si="4"/>
        <v>5.0152854893438396E-2</v>
      </c>
      <c r="H128" s="50">
        <f t="shared" ca="1" si="5"/>
        <v>5.0152863937518076E-2</v>
      </c>
      <c r="I128" s="50">
        <f t="shared" ca="1" si="6"/>
        <v>5.0152859415478236E-2</v>
      </c>
    </row>
    <row r="129" spans="3:9">
      <c r="C129" s="48">
        <v>114</v>
      </c>
      <c r="D129" s="51">
        <f ca="1">IF('Conformity Assessment'!$I$19&lt;&gt;"Interval","-",IF(ABS($E$11-I127)&lt;=ABS($E$11-I128),D127+(RAND()-0.5)*$M$17/C129,D128+(RAND()-0.5)*$M$17/C129))</f>
        <v>1.6429590164180372</v>
      </c>
      <c r="E129" s="82">
        <f ca="1">IF('Conformity Assessment'!$I$19&lt;&gt;"Interval","-",IF($E$10="Consumer's Risk",$E$7+D129*$K$7,$E$7-D129*$K$7))</f>
        <v>93.696657786940591</v>
      </c>
      <c r="F129" s="82">
        <f ca="1">IF('Conformity Assessment'!$I$19&lt;&gt;"Interval","-",IF($E$10="Consumer's Risk",$E$8-D129*$K$8,$E$8+D129*$K$8))</f>
        <v>105.4818627048504</v>
      </c>
      <c r="G129" s="50">
        <f t="shared" ca="1" si="4"/>
        <v>5.0195706541188961E-2</v>
      </c>
      <c r="H129" s="50">
        <f t="shared" ca="1" si="5"/>
        <v>5.0195715563570338E-2</v>
      </c>
      <c r="I129" s="50">
        <f t="shared" ca="1" si="6"/>
        <v>5.0195711052379646E-2</v>
      </c>
    </row>
    <row r="130" spans="3:9">
      <c r="C130" s="48">
        <v>115</v>
      </c>
      <c r="D130" s="51">
        <f ca="1">IF('Conformity Assessment'!$I$19&lt;&gt;"Interval","-",IF(ABS($E$11-I128)&lt;=ABS($E$11-I129),D128+(RAND()-0.5)*$M$17/C130,D129+(RAND()-0.5)*$M$17/C130))</f>
        <v>1.6435042131747408</v>
      </c>
      <c r="E130" s="82">
        <f ca="1">IF('Conformity Assessment'!$I$19&lt;&gt;"Interval","-",IF($E$10="Consumer's Risk",$E$7+D130*$K$7,$E$7-D130*$K$7))</f>
        <v>93.697884479643164</v>
      </c>
      <c r="F130" s="82">
        <f ca="1">IF('Conformity Assessment'!$I$19&lt;&gt;"Interval","-",IF($E$10="Consumer's Risk",$E$8-D130*$K$8,$E$8+D130*$K$8))</f>
        <v>105.48036341376947</v>
      </c>
      <c r="G130" s="50">
        <f t="shared" ca="1" si="4"/>
        <v>5.0139327179226846E-2</v>
      </c>
      <c r="H130" s="50">
        <f t="shared" ca="1" si="5"/>
        <v>5.0139336230169779E-2</v>
      </c>
      <c r="I130" s="50">
        <f t="shared" ca="1" si="6"/>
        <v>5.0139331704698309E-2</v>
      </c>
    </row>
    <row r="131" spans="3:9">
      <c r="C131" s="48">
        <v>116</v>
      </c>
      <c r="D131" s="51">
        <f ca="1">IF('Conformity Assessment'!$I$19&lt;&gt;"Interval","-",IF(ABS($E$11-I129)&lt;=ABS($E$11-I130),D129+(RAND()-0.5)*$M$17/C131,D130+(RAND()-0.5)*$M$17/C131))</f>
        <v>1.642823151080945</v>
      </c>
      <c r="E131" s="82">
        <f ca="1">IF('Conformity Assessment'!$I$19&lt;&gt;"Interval","-",IF($E$10="Consumer's Risk",$E$7+D131*$K$7,$E$7-D131*$K$7))</f>
        <v>93.69635208993212</v>
      </c>
      <c r="F131" s="82">
        <f ca="1">IF('Conformity Assessment'!$I$19&lt;&gt;"Interval","-",IF($E$10="Consumer's Risk",$E$8-D131*$K$8,$E$8+D131*$K$8))</f>
        <v>105.4822363345274</v>
      </c>
      <c r="G131" s="50">
        <f t="shared" ca="1" si="4"/>
        <v>5.0209764379657858E-2</v>
      </c>
      <c r="H131" s="50">
        <f t="shared" ca="1" si="5"/>
        <v>5.0209773394934286E-2</v>
      </c>
      <c r="I131" s="50">
        <f t="shared" ca="1" si="6"/>
        <v>5.0209768887296072E-2</v>
      </c>
    </row>
    <row r="132" spans="3:9">
      <c r="C132" s="48">
        <v>117</v>
      </c>
      <c r="D132" s="51">
        <f ca="1">IF('Conformity Assessment'!$I$19&lt;&gt;"Interval","-",IF(ABS($E$11-I130)&lt;=ABS($E$11-I131),D130+(RAND()-0.5)*$M$17/C132,D131+(RAND()-0.5)*$M$17/C132))</f>
        <v>1.6439647860541939</v>
      </c>
      <c r="E132" s="82">
        <f ca="1">IF('Conformity Assessment'!$I$19&lt;&gt;"Interval","-",IF($E$10="Consumer's Risk",$E$7+D132*$K$7,$E$7-D132*$K$7))</f>
        <v>93.698920768621932</v>
      </c>
      <c r="F132" s="82">
        <f ca="1">IF('Conformity Assessment'!$I$19&lt;&gt;"Interval","-",IF($E$10="Consumer's Risk",$E$8-D132*$K$8,$E$8+D132*$K$8))</f>
        <v>105.47909683835097</v>
      </c>
      <c r="G132" s="50">
        <f t="shared" ca="1" si="4"/>
        <v>5.0091738208167758E-2</v>
      </c>
      <c r="H132" s="50">
        <f t="shared" ca="1" si="5"/>
        <v>5.0091747283307682E-2</v>
      </c>
      <c r="I132" s="50">
        <f t="shared" ca="1" si="6"/>
        <v>5.0091742745737716E-2</v>
      </c>
    </row>
    <row r="133" spans="3:9">
      <c r="C133" s="48">
        <v>118</v>
      </c>
      <c r="D133" s="51">
        <f ca="1">IF('Conformity Assessment'!$I$19&lt;&gt;"Interval","-",IF(ABS($E$11-I131)&lt;=ABS($E$11-I132),D131+(RAND()-0.5)*$M$17/C133,D132+(RAND()-0.5)*$M$17/C133))</f>
        <v>1.6445223878471174</v>
      </c>
      <c r="E133" s="82">
        <f ca="1">IF('Conformity Assessment'!$I$19&lt;&gt;"Interval","-",IF($E$10="Consumer's Risk",$E$7+D133*$K$7,$E$7-D133*$K$7))</f>
        <v>93.70017537265602</v>
      </c>
      <c r="F133" s="82">
        <f ca="1">IF('Conformity Assessment'!$I$19&lt;&gt;"Interval","-",IF($E$10="Consumer's Risk",$E$8-D133*$K$8,$E$8+D133*$K$8))</f>
        <v>105.47756343342043</v>
      </c>
      <c r="G133" s="50">
        <f t="shared" ca="1" si="4"/>
        <v>5.0034171864988659E-2</v>
      </c>
      <c r="H133" s="50">
        <f t="shared" ca="1" si="5"/>
        <v>5.0034180969507701E-2</v>
      </c>
      <c r="I133" s="50">
        <f t="shared" ca="1" si="6"/>
        <v>5.003417641724818E-2</v>
      </c>
    </row>
    <row r="134" spans="3:9">
      <c r="C134" s="48">
        <v>119</v>
      </c>
      <c r="D134" s="51">
        <f ca="1">IF('Conformity Assessment'!$I$19&lt;&gt;"Interval","-",IF(ABS($E$11-I132)&lt;=ABS($E$11-I133),D132+(RAND()-0.5)*$M$17/C134,D133+(RAND()-0.5)*$M$17/C134))</f>
        <v>1.6444578883249712</v>
      </c>
      <c r="E134" s="82">
        <f ca="1">IF('Conformity Assessment'!$I$19&lt;&gt;"Interval","-",IF($E$10="Consumer's Risk",$E$7+D134*$K$7,$E$7-D134*$K$7))</f>
        <v>93.700030248731181</v>
      </c>
      <c r="F134" s="82">
        <f ca="1">IF('Conformity Assessment'!$I$19&lt;&gt;"Interval","-",IF($E$10="Consumer's Risk",$E$8-D134*$K$8,$E$8+D134*$K$8))</f>
        <v>105.47774080710633</v>
      </c>
      <c r="G134" s="50">
        <f t="shared" ca="1" si="4"/>
        <v>5.0040828042517693E-2</v>
      </c>
      <c r="H134" s="50">
        <f t="shared" ca="1" si="5"/>
        <v>5.0040837143633249E-2</v>
      </c>
      <c r="I134" s="50">
        <f t="shared" ca="1" si="6"/>
        <v>5.0040832593075471E-2</v>
      </c>
    </row>
    <row r="135" spans="3:9">
      <c r="C135" s="48">
        <v>120</v>
      </c>
      <c r="D135" s="51">
        <f ca="1">IF('Conformity Assessment'!$I$19&lt;&gt;"Interval","-",IF(ABS($E$11-I133)&lt;=ABS($E$11-I134),D133+(RAND()-0.5)*$M$17/C135,D134+(RAND()-0.5)*$M$17/C135))</f>
        <v>1.6437089239175433</v>
      </c>
      <c r="E135" s="82">
        <f ca="1">IF('Conformity Assessment'!$I$19&lt;&gt;"Interval","-",IF($E$10="Consumer's Risk",$E$7+D135*$K$7,$E$7-D135*$K$7))</f>
        <v>93.698345078814469</v>
      </c>
      <c r="F135" s="82">
        <f ca="1">IF('Conformity Assessment'!$I$19&lt;&gt;"Interval","-",IF($E$10="Consumer's Risk",$E$8-D135*$K$8,$E$8+D135*$K$8))</f>
        <v>105.47980045922675</v>
      </c>
      <c r="G135" s="50">
        <f t="shared" ca="1" si="4"/>
        <v>5.0118170870083217E-2</v>
      </c>
      <c r="H135" s="50">
        <f t="shared" ca="1" si="5"/>
        <v>5.0118179931773012E-2</v>
      </c>
      <c r="I135" s="50">
        <f t="shared" ca="1" si="6"/>
        <v>5.0118175400928111E-2</v>
      </c>
    </row>
    <row r="136" spans="3:9">
      <c r="C136" s="48">
        <v>121</v>
      </c>
      <c r="D136" s="51">
        <f ca="1">IF('Conformity Assessment'!$I$19&lt;&gt;"Interval","-",IF(ABS($E$11-I134)&lt;=ABS($E$11-I135),D134+(RAND()-0.5)*$M$17/C136,D135+(RAND()-0.5)*$M$17/C136))</f>
        <v>1.6441336584592212</v>
      </c>
      <c r="E136" s="82">
        <f ca="1">IF('Conformity Assessment'!$I$19&lt;&gt;"Interval","-",IF($E$10="Consumer's Risk",$E$7+D136*$K$7,$E$7-D136*$K$7))</f>
        <v>93.699300731533242</v>
      </c>
      <c r="F136" s="82">
        <f ca="1">IF('Conformity Assessment'!$I$19&lt;&gt;"Interval","-",IF($E$10="Consumer's Risk",$E$8-D136*$K$8,$E$8+D136*$K$8))</f>
        <v>105.47863243923715</v>
      </c>
      <c r="G136" s="50">
        <f t="shared" ca="1" si="4"/>
        <v>5.007429839028138E-2</v>
      </c>
      <c r="H136" s="50">
        <f t="shared" ca="1" si="5"/>
        <v>5.0074307474309125E-2</v>
      </c>
      <c r="I136" s="50">
        <f t="shared" ca="1" si="6"/>
        <v>5.0074302932295256E-2</v>
      </c>
    </row>
    <row r="137" spans="3:9">
      <c r="C137" s="48">
        <v>122</v>
      </c>
      <c r="D137" s="51">
        <f ca="1">IF('Conformity Assessment'!$I$19&lt;&gt;"Interval","-",IF(ABS($E$11-I135)&lt;=ABS($E$11-I136),D135+(RAND()-0.5)*$M$17/C137,D136+(RAND()-0.5)*$M$17/C137))</f>
        <v>1.644478460738358</v>
      </c>
      <c r="E137" s="82">
        <f ca="1">IF('Conformity Assessment'!$I$19&lt;&gt;"Interval","-",IF($E$10="Consumer's Risk",$E$7+D137*$K$7,$E$7-D137*$K$7))</f>
        <v>93.7000765366613</v>
      </c>
      <c r="F137" s="82">
        <f ca="1">IF('Conformity Assessment'!$I$19&lt;&gt;"Interval","-",IF($E$10="Consumer's Risk",$E$8-D137*$K$8,$E$8+D137*$K$8))</f>
        <v>105.47768423296952</v>
      </c>
      <c r="G137" s="50">
        <f t="shared" ca="1" si="4"/>
        <v>5.0038704948004137E-2</v>
      </c>
      <c r="H137" s="50">
        <f t="shared" ca="1" si="5"/>
        <v>5.0038714050205151E-2</v>
      </c>
      <c r="I137" s="50">
        <f t="shared" ca="1" si="6"/>
        <v>5.0038709499104647E-2</v>
      </c>
    </row>
    <row r="138" spans="3:9">
      <c r="C138" s="48">
        <v>123</v>
      </c>
      <c r="D138" s="51">
        <f ca="1">IF('Conformity Assessment'!$I$19&lt;&gt;"Interval","-",IF(ABS($E$11-I136)&lt;=ABS($E$11-I137),D136+(RAND()-0.5)*$M$17/C138,D137+(RAND()-0.5)*$M$17/C138))</f>
        <v>1.6450626370661661</v>
      </c>
      <c r="E138" s="82">
        <f ca="1">IF('Conformity Assessment'!$I$19&lt;&gt;"Interval","-",IF($E$10="Consumer's Risk",$E$7+D138*$K$7,$E$7-D138*$K$7))</f>
        <v>93.701390933398869</v>
      </c>
      <c r="F138" s="82">
        <f ca="1">IF('Conformity Assessment'!$I$19&lt;&gt;"Interval","-",IF($E$10="Consumer's Risk",$E$8-D138*$K$8,$E$8+D138*$K$8))</f>
        <v>105.47607774806804</v>
      </c>
      <c r="G138" s="50">
        <f t="shared" ca="1" si="4"/>
        <v>4.9978447313374016E-2</v>
      </c>
      <c r="H138" s="50">
        <f t="shared" ca="1" si="5"/>
        <v>4.9978456446444983E-2</v>
      </c>
      <c r="I138" s="50">
        <f t="shared" ca="1" si="6"/>
        <v>4.99784518799095E-2</v>
      </c>
    </row>
    <row r="139" spans="3:9">
      <c r="C139" s="48">
        <v>124</v>
      </c>
      <c r="D139" s="51">
        <f ca="1">IF('Conformity Assessment'!$I$19&lt;&gt;"Interval","-",IF(ABS($E$11-I137)&lt;=ABS($E$11-I138),D137+(RAND()-0.5)*$M$17/C139,D138+(RAND()-0.5)*$M$17/C139))</f>
        <v>1.645452995343035</v>
      </c>
      <c r="E139" s="82">
        <f ca="1">IF('Conformity Assessment'!$I$19&lt;&gt;"Interval","-",IF($E$10="Consumer's Risk",$E$7+D139*$K$7,$E$7-D139*$K$7))</f>
        <v>93.702269239521826</v>
      </c>
      <c r="F139" s="82">
        <f ca="1">IF('Conformity Assessment'!$I$19&lt;&gt;"Interval","-",IF($E$10="Consumer's Risk",$E$8-D139*$K$8,$E$8+D139*$K$8))</f>
        <v>105.47500426280665</v>
      </c>
      <c r="G139" s="50">
        <f t="shared" ca="1" si="4"/>
        <v>4.9938214222512364E-2</v>
      </c>
      <c r="H139" s="50">
        <f t="shared" ca="1" si="5"/>
        <v>4.993822337626834E-2</v>
      </c>
      <c r="I139" s="50">
        <f t="shared" ca="1" si="6"/>
        <v>4.9938218799390352E-2</v>
      </c>
    </row>
    <row r="140" spans="3:9">
      <c r="C140" s="48">
        <v>125</v>
      </c>
      <c r="D140" s="51">
        <f ca="1">IF('Conformity Assessment'!$I$19&lt;&gt;"Interval","-",IF(ABS($E$11-I138)&lt;=ABS($E$11-I139),D138+(RAND()-0.5)*$M$17/C140,D139+(RAND()-0.5)*$M$17/C140))</f>
        <v>1.6443058531013972</v>
      </c>
      <c r="E140" s="82">
        <f ca="1">IF('Conformity Assessment'!$I$19&lt;&gt;"Interval","-",IF($E$10="Consumer's Risk",$E$7+D140*$K$7,$E$7-D140*$K$7))</f>
        <v>93.699688169478151</v>
      </c>
      <c r="F140" s="82">
        <f ca="1">IF('Conformity Assessment'!$I$19&lt;&gt;"Interval","-",IF($E$10="Consumer's Risk",$E$8-D140*$K$8,$E$8+D140*$K$8))</f>
        <v>105.47815890397116</v>
      </c>
      <c r="G140" s="50">
        <f t="shared" ca="1" si="4"/>
        <v>5.0056520463064476E-2</v>
      </c>
      <c r="H140" s="50">
        <f t="shared" ca="1" si="5"/>
        <v>5.0056529556164041E-2</v>
      </c>
      <c r="I140" s="50">
        <f t="shared" ca="1" si="6"/>
        <v>5.0056525009614258E-2</v>
      </c>
    </row>
    <row r="141" spans="3:9">
      <c r="C141" s="48">
        <v>126</v>
      </c>
      <c r="D141" s="51">
        <f ca="1">IF('Conformity Assessment'!$I$19&lt;&gt;"Interval","-",IF(ABS($E$11-I139)&lt;=ABS($E$11-I140),D139+(RAND()-0.5)*$M$17/C141,D140+(RAND()-0.5)*$M$17/C141))</f>
        <v>1.6447443375919113</v>
      </c>
      <c r="E141" s="82">
        <f ca="1">IF('Conformity Assessment'!$I$19&lt;&gt;"Interval","-",IF($E$10="Consumer's Risk",$E$7+D141*$K$7,$E$7-D141*$K$7))</f>
        <v>93.700674759581801</v>
      </c>
      <c r="F141" s="82">
        <f ca="1">IF('Conformity Assessment'!$I$19&lt;&gt;"Interval","-",IF($E$10="Consumer's Risk",$E$8-D141*$K$8,$E$8+D141*$K$8))</f>
        <v>105.47695307162225</v>
      </c>
      <c r="G141" s="50">
        <f t="shared" ca="1" si="4"/>
        <v>5.0011272641462511E-2</v>
      </c>
      <c r="H141" s="50">
        <f t="shared" ca="1" si="5"/>
        <v>5.0011281757701156E-2</v>
      </c>
      <c r="I141" s="50">
        <f t="shared" ca="1" si="6"/>
        <v>5.001127719958183E-2</v>
      </c>
    </row>
    <row r="142" spans="3:9">
      <c r="C142" s="48">
        <v>127</v>
      </c>
      <c r="D142" s="51">
        <f ca="1">IF('Conformity Assessment'!$I$19&lt;&gt;"Interval","-",IF(ABS($E$11-I140)&lt;=ABS($E$11-I141),D140+(RAND()-0.5)*$M$17/C142,D141+(RAND()-0.5)*$M$17/C142))</f>
        <v>1.6450586836286125</v>
      </c>
      <c r="E142" s="82">
        <f ca="1">IF('Conformity Assessment'!$I$19&lt;&gt;"Interval","-",IF($E$10="Consumer's Risk",$E$7+D142*$K$7,$E$7-D142*$K$7))</f>
        <v>93.701382038164382</v>
      </c>
      <c r="F142" s="82">
        <f ca="1">IF('Conformity Assessment'!$I$19&lt;&gt;"Interval","-",IF($E$10="Consumer's Risk",$E$8-D142*$K$8,$E$8+D142*$K$8))</f>
        <v>105.47608862002132</v>
      </c>
      <c r="G142" s="50">
        <f t="shared" ca="1" si="4"/>
        <v>4.9978854914850525E-2</v>
      </c>
      <c r="H142" s="50">
        <f t="shared" ca="1" si="5"/>
        <v>4.9978864047712956E-2</v>
      </c>
      <c r="I142" s="50">
        <f t="shared" ca="1" si="6"/>
        <v>4.9978859481281737E-2</v>
      </c>
    </row>
    <row r="143" spans="3:9">
      <c r="C143" s="48">
        <v>128</v>
      </c>
      <c r="D143" s="51">
        <f ca="1">IF('Conformity Assessment'!$I$19&lt;&gt;"Interval","-",IF(ABS($E$11-I141)&lt;=ABS($E$11-I142),D141+(RAND()-0.5)*$M$17/C143,D142+(RAND()-0.5)*$M$17/C143))</f>
        <v>1.6451113130416046</v>
      </c>
      <c r="E143" s="82">
        <f ca="1">IF('Conformity Assessment'!$I$19&lt;&gt;"Interval","-",IF($E$10="Consumer's Risk",$E$7+D143*$K$7,$E$7-D143*$K$7))</f>
        <v>93.701500454343616</v>
      </c>
      <c r="F143" s="82">
        <f ca="1">IF('Conformity Assessment'!$I$19&lt;&gt;"Interval","-",IF($E$10="Consumer's Risk",$E$8-D143*$K$8,$E$8+D143*$K$8))</f>
        <v>105.47594388913559</v>
      </c>
      <c r="G143" s="50">
        <f t="shared" ca="1" si="4"/>
        <v>4.9973429012123219E-2</v>
      </c>
      <c r="H143" s="50">
        <f t="shared" ca="1" si="5"/>
        <v>4.9973438147772005E-2</v>
      </c>
      <c r="I143" s="50">
        <f t="shared" ca="1" si="6"/>
        <v>4.9973433579947615E-2</v>
      </c>
    </row>
    <row r="144" spans="3:9">
      <c r="C144" s="48">
        <v>129</v>
      </c>
      <c r="D144" s="51">
        <f ca="1">IF('Conformity Assessment'!$I$19&lt;&gt;"Interval","-",IF(ABS($E$11-I142)&lt;=ABS($E$11-I143),D142+(RAND()-0.5)*$M$17/C144,D143+(RAND()-0.5)*$M$17/C144))</f>
        <v>1.6455889236866383</v>
      </c>
      <c r="E144" s="82">
        <f ca="1">IF('Conformity Assessment'!$I$19&lt;&gt;"Interval","-",IF($E$10="Consumer's Risk",$E$7+D144*$K$7,$E$7-D144*$K$7))</f>
        <v>93.702575078294942</v>
      </c>
      <c r="F144" s="82">
        <f ca="1">IF('Conformity Assessment'!$I$19&lt;&gt;"Interval","-",IF($E$10="Consumer's Risk",$E$8-D144*$K$8,$E$8+D144*$K$8))</f>
        <v>105.47463045986174</v>
      </c>
      <c r="G144" s="50">
        <f t="shared" ref="G144:G207" ca="1" si="7">IF(E144="-","-",IF($G$13="Consumer's Risk",_xlfn.NORM.DIST($E$7,E144,$K$7,TRUE)+(1-_xlfn.NORM.DIST($E$8,E144,$K$7,TRUE)),(_xlfn.NORM.DIST($E$8,E144,$K$7,TRUE)-_xlfn.NORM.DIST($E$7,E144,$K$7,TRUE))))</f>
        <v>4.9924210548626141E-2</v>
      </c>
      <c r="H144" s="50">
        <f t="shared" ref="H144:H207" ca="1" si="8">IF(F144="-","-",IF($G$13="Consumer's Risk",_xlfn.NORM.DIST($E$7,F144,$K$8,TRUE)+(1-_xlfn.NORM.DIST($E$8,F144,$K$8,TRUE)),(_xlfn.NORM.DIST($E$8,F144,$K$8,TRUE)-_xlfn.NORM.DIST($E$7,F144,$K$8,TRUE))))</f>
        <v>4.9924219709596054E-2</v>
      </c>
      <c r="I144" s="50">
        <f t="shared" ref="I144:I207" ca="1" si="9">IF(COUNT(G144:H144)=0,"-",AVERAGE(G144:H144))</f>
        <v>4.9924215129111098E-2</v>
      </c>
    </row>
    <row r="145" spans="3:9">
      <c r="C145" s="48">
        <v>130</v>
      </c>
      <c r="D145" s="51">
        <f ca="1">IF('Conformity Assessment'!$I$19&lt;&gt;"Interval","-",IF(ABS($E$11-I143)&lt;=ABS($E$11-I144),D143+(RAND()-0.5)*$M$17/C145,D144+(RAND()-0.5)*$M$17/C145))</f>
        <v>1.6448430952170947</v>
      </c>
      <c r="E145" s="82">
        <f ca="1">IF('Conformity Assessment'!$I$19&lt;&gt;"Interval","-",IF($E$10="Consumer's Risk",$E$7+D145*$K$7,$E$7-D145*$K$7))</f>
        <v>93.700896964238467</v>
      </c>
      <c r="F145" s="82">
        <f ca="1">IF('Conformity Assessment'!$I$19&lt;&gt;"Interval","-",IF($E$10="Consumer's Risk",$E$8-D145*$K$8,$E$8+D145*$K$8))</f>
        <v>105.47668148815299</v>
      </c>
      <c r="G145" s="50">
        <f t="shared" ca="1" si="7"/>
        <v>5.0001086206795074E-2</v>
      </c>
      <c r="H145" s="50">
        <f t="shared" ca="1" si="8"/>
        <v>5.000109532825333E-2</v>
      </c>
      <c r="I145" s="50">
        <f t="shared" ca="1" si="9"/>
        <v>5.0001090767524202E-2</v>
      </c>
    </row>
    <row r="146" spans="3:9">
      <c r="C146" s="48">
        <v>131</v>
      </c>
      <c r="D146" s="51">
        <f ca="1">IF('Conformity Assessment'!$I$19&lt;&gt;"Interval","-",IF(ABS($E$11-I144)&lt;=ABS($E$11-I145),D144+(RAND()-0.5)*$M$17/C146,D145+(RAND()-0.5)*$M$17/C146))</f>
        <v>1.6445419078665449</v>
      </c>
      <c r="E146" s="82">
        <f ca="1">IF('Conformity Assessment'!$I$19&lt;&gt;"Interval","-",IF($E$10="Consumer's Risk",$E$7+D146*$K$7,$E$7-D146*$K$7))</f>
        <v>93.700219292699728</v>
      </c>
      <c r="F146" s="82">
        <f ca="1">IF('Conformity Assessment'!$I$19&lt;&gt;"Interval","-",IF($E$10="Consumer's Risk",$E$8-D146*$K$8,$E$8+D146*$K$8))</f>
        <v>105.477509753367</v>
      </c>
      <c r="G146" s="50">
        <f t="shared" ca="1" si="7"/>
        <v>5.0032157590550325E-2</v>
      </c>
      <c r="H146" s="50">
        <f t="shared" ca="1" si="8"/>
        <v>5.0032166696099396E-2</v>
      </c>
      <c r="I146" s="50">
        <f t="shared" ca="1" si="9"/>
        <v>5.0032162143324857E-2</v>
      </c>
    </row>
    <row r="147" spans="3:9">
      <c r="C147" s="48">
        <v>132</v>
      </c>
      <c r="D147" s="51">
        <f ca="1">IF('Conformity Assessment'!$I$19&lt;&gt;"Interval","-",IF(ABS($E$11-I145)&lt;=ABS($E$11-I146),D145+(RAND()-0.5)*$M$17/C147,D146+(RAND()-0.5)*$M$17/C147))</f>
        <v>1.644619714723506</v>
      </c>
      <c r="E147" s="82">
        <f ca="1">IF('Conformity Assessment'!$I$19&lt;&gt;"Interval","-",IF($E$10="Consumer's Risk",$E$7+D147*$K$7,$E$7-D147*$K$7))</f>
        <v>93.700394358127895</v>
      </c>
      <c r="F147" s="82">
        <f ca="1">IF('Conformity Assessment'!$I$19&lt;&gt;"Interval","-",IF($E$10="Consumer's Risk",$E$8-D147*$K$8,$E$8+D147*$K$8))</f>
        <v>105.47729578451036</v>
      </c>
      <c r="G147" s="50">
        <f t="shared" ca="1" si="7"/>
        <v>5.0024129329018646E-2</v>
      </c>
      <c r="H147" s="50">
        <f t="shared" ca="1" si="8"/>
        <v>5.002413843867521E-2</v>
      </c>
      <c r="I147" s="50">
        <f t="shared" ca="1" si="9"/>
        <v>5.0024133883846925E-2</v>
      </c>
    </row>
    <row r="148" spans="3:9">
      <c r="C148" s="48">
        <v>133</v>
      </c>
      <c r="D148" s="51">
        <f ca="1">IF('Conformity Assessment'!$I$19&lt;&gt;"Interval","-",IF(ABS($E$11-I146)&lt;=ABS($E$11-I147),D146+(RAND()-0.5)*$M$17/C148,D147+(RAND()-0.5)*$M$17/C148))</f>
        <v>1.6438863786895135</v>
      </c>
      <c r="E148" s="82">
        <f ca="1">IF('Conformity Assessment'!$I$19&lt;&gt;"Interval","-",IF($E$10="Consumer's Risk",$E$7+D148*$K$7,$E$7-D148*$K$7))</f>
        <v>93.698744352051406</v>
      </c>
      <c r="F148" s="82">
        <f ca="1">IF('Conformity Assessment'!$I$19&lt;&gt;"Interval","-",IF($E$10="Consumer's Risk",$E$8-D148*$K$8,$E$8+D148*$K$8))</f>
        <v>105.47931245860384</v>
      </c>
      <c r="G148" s="50">
        <f t="shared" ca="1" si="7"/>
        <v>5.0099837152041207E-2</v>
      </c>
      <c r="H148" s="50">
        <f t="shared" ca="1" si="8"/>
        <v>5.0099846223057826E-2</v>
      </c>
      <c r="I148" s="50">
        <f t="shared" ca="1" si="9"/>
        <v>5.0099841687549516E-2</v>
      </c>
    </row>
    <row r="149" spans="3:9">
      <c r="C149" s="48">
        <v>134</v>
      </c>
      <c r="D149" s="51">
        <f ca="1">IF('Conformity Assessment'!$I$19&lt;&gt;"Interval","-",IF(ABS($E$11-I147)&lt;=ABS($E$11-I148),D147+(RAND()-0.5)*$M$17/C149,D148+(RAND()-0.5)*$M$17/C149))</f>
        <v>1.6447241508380832</v>
      </c>
      <c r="E149" s="82">
        <f ca="1">IF('Conformity Assessment'!$I$19&lt;&gt;"Interval","-",IF($E$10="Consumer's Risk",$E$7+D149*$K$7,$E$7-D149*$K$7))</f>
        <v>93.700629339385685</v>
      </c>
      <c r="F149" s="82">
        <f ca="1">IF('Conformity Assessment'!$I$19&lt;&gt;"Interval","-",IF($E$10="Consumer's Risk",$E$8-D149*$K$8,$E$8+D149*$K$8))</f>
        <v>105.47700858519528</v>
      </c>
      <c r="G149" s="50">
        <f t="shared" ca="1" si="7"/>
        <v>5.0013355024102382E-2</v>
      </c>
      <c r="H149" s="50">
        <f t="shared" ca="1" si="8"/>
        <v>5.0013364139274472E-2</v>
      </c>
      <c r="I149" s="50">
        <f t="shared" ca="1" si="9"/>
        <v>5.0013359581688427E-2</v>
      </c>
    </row>
    <row r="150" spans="3:9">
      <c r="C150" s="48">
        <v>135</v>
      </c>
      <c r="D150" s="51">
        <f ca="1">IF('Conformity Assessment'!$I$19&lt;&gt;"Interval","-",IF(ABS($E$11-I148)&lt;=ABS($E$11-I149),D148+(RAND()-0.5)*$M$17/C150,D149+(RAND()-0.5)*$M$17/C150))</f>
        <v>1.6446893700647947</v>
      </c>
      <c r="E150" s="82">
        <f ca="1">IF('Conformity Assessment'!$I$19&lt;&gt;"Interval","-",IF($E$10="Consumer's Risk",$E$7+D150*$K$7,$E$7-D150*$K$7))</f>
        <v>93.700551082645788</v>
      </c>
      <c r="F150" s="82">
        <f ca="1">IF('Conformity Assessment'!$I$19&lt;&gt;"Interval","-",IF($E$10="Consumer's Risk",$E$8-D150*$K$8,$E$8+D150*$K$8))</f>
        <v>105.47710423232182</v>
      </c>
      <c r="G150" s="50">
        <f t="shared" ca="1" si="7"/>
        <v>5.0016943028053089E-2</v>
      </c>
      <c r="H150" s="50">
        <f t="shared" ca="1" si="8"/>
        <v>5.0016952141387946E-2</v>
      </c>
      <c r="I150" s="50">
        <f t="shared" ca="1" si="9"/>
        <v>5.0016947584720514E-2</v>
      </c>
    </row>
    <row r="151" spans="3:9">
      <c r="C151" s="48">
        <v>136</v>
      </c>
      <c r="D151" s="51">
        <f ca="1">IF('Conformity Assessment'!$I$19&lt;&gt;"Interval","-",IF(ABS($E$11-I149)&lt;=ABS($E$11-I150),D149+(RAND()-0.5)*$M$17/C151,D150+(RAND()-0.5)*$M$17/C151))</f>
        <v>1.6445231321827904</v>
      </c>
      <c r="E151" s="82">
        <f ca="1">IF('Conformity Assessment'!$I$19&lt;&gt;"Interval","-",IF($E$10="Consumer's Risk",$E$7+D151*$K$7,$E$7-D151*$K$7))</f>
        <v>93.700177047411273</v>
      </c>
      <c r="F151" s="82">
        <f ca="1">IF('Conformity Assessment'!$I$19&lt;&gt;"Interval","-",IF($E$10="Consumer's Risk",$E$8-D151*$K$8,$E$8+D151*$K$8))</f>
        <v>105.47756138649733</v>
      </c>
      <c r="G151" s="50">
        <f t="shared" ca="1" si="7"/>
        <v>5.003409505566668E-2</v>
      </c>
      <c r="H151" s="50">
        <f t="shared" ca="1" si="8"/>
        <v>5.0034104160224517E-2</v>
      </c>
      <c r="I151" s="50">
        <f t="shared" ca="1" si="9"/>
        <v>5.0034099607945595E-2</v>
      </c>
    </row>
    <row r="152" spans="3:9">
      <c r="C152" s="48">
        <v>137</v>
      </c>
      <c r="D152" s="51">
        <f ca="1">IF('Conformity Assessment'!$I$19&lt;&gt;"Interval","-",IF(ABS($E$11-I150)&lt;=ABS($E$11-I151),D150+(RAND()-0.5)*$M$17/C152,D151+(RAND()-0.5)*$M$17/C152))</f>
        <v>1.6442965681251043</v>
      </c>
      <c r="E152" s="82">
        <f ca="1">IF('Conformity Assessment'!$I$19&lt;&gt;"Interval","-",IF($E$10="Consumer's Risk",$E$7+D152*$K$7,$E$7-D152*$K$7))</f>
        <v>93.699667278281481</v>
      </c>
      <c r="F152" s="82">
        <f ca="1">IF('Conformity Assessment'!$I$19&lt;&gt;"Interval","-",IF($E$10="Consumer's Risk",$E$8-D152*$K$8,$E$8+D152*$K$8))</f>
        <v>105.47818443765597</v>
      </c>
      <c r="G152" s="50">
        <f t="shared" ca="1" si="7"/>
        <v>5.0057478945418288E-2</v>
      </c>
      <c r="H152" s="50">
        <f t="shared" ca="1" si="8"/>
        <v>5.0057488038028147E-2</v>
      </c>
      <c r="I152" s="50">
        <f t="shared" ca="1" si="9"/>
        <v>5.0057483491723218E-2</v>
      </c>
    </row>
    <row r="153" spans="3:9">
      <c r="C153" s="48">
        <v>138</v>
      </c>
      <c r="D153" s="51">
        <f ca="1">IF('Conformity Assessment'!$I$19&lt;&gt;"Interval","-",IF(ABS($E$11-I151)&lt;=ABS($E$11-I152),D151+(RAND()-0.5)*$M$17/C153,D152+(RAND()-0.5)*$M$17/C153))</f>
        <v>1.644130531706067</v>
      </c>
      <c r="E153" s="82">
        <f ca="1">IF('Conformity Assessment'!$I$19&lt;&gt;"Interval","-",IF($E$10="Consumer's Risk",$E$7+D153*$K$7,$E$7-D153*$K$7))</f>
        <v>93.699293696338657</v>
      </c>
      <c r="F153" s="82">
        <f ca="1">IF('Conformity Assessment'!$I$19&lt;&gt;"Interval","-",IF($E$10="Consumer's Risk",$E$8-D153*$K$8,$E$8+D153*$K$8))</f>
        <v>105.47864103780832</v>
      </c>
      <c r="G153" s="50">
        <f t="shared" ca="1" si="7"/>
        <v>5.007462125283639E-2</v>
      </c>
      <c r="H153" s="50">
        <f t="shared" ca="1" si="8"/>
        <v>5.0074630336699844E-2</v>
      </c>
      <c r="I153" s="50">
        <f t="shared" ca="1" si="9"/>
        <v>5.0074625794768117E-2</v>
      </c>
    </row>
    <row r="154" spans="3:9">
      <c r="C154" s="48">
        <v>139</v>
      </c>
      <c r="D154" s="51">
        <f ca="1">IF('Conformity Assessment'!$I$19&lt;&gt;"Interval","-",IF(ABS($E$11-I152)&lt;=ABS($E$11-I153),D152+(RAND()-0.5)*$M$17/C154,D153+(RAND()-0.5)*$M$17/C154))</f>
        <v>1.6438994468517623</v>
      </c>
      <c r="E154" s="82">
        <f ca="1">IF('Conformity Assessment'!$I$19&lt;&gt;"Interval","-",IF($E$10="Consumer's Risk",$E$7+D154*$K$7,$E$7-D154*$K$7))</f>
        <v>93.698773755416468</v>
      </c>
      <c r="F154" s="82">
        <f ca="1">IF('Conformity Assessment'!$I$19&lt;&gt;"Interval","-",IF($E$10="Consumer's Risk",$E$8-D154*$K$8,$E$8+D154*$K$8))</f>
        <v>105.47927652115766</v>
      </c>
      <c r="G154" s="50">
        <f t="shared" ca="1" si="7"/>
        <v>5.0098487227869352E-2</v>
      </c>
      <c r="H154" s="50">
        <f t="shared" ca="1" si="8"/>
        <v>5.0098496299573129E-2</v>
      </c>
      <c r="I154" s="50">
        <f t="shared" ca="1" si="9"/>
        <v>5.0098491763721241E-2</v>
      </c>
    </row>
    <row r="155" spans="3:9">
      <c r="C155" s="48">
        <v>140</v>
      </c>
      <c r="D155" s="51">
        <f ca="1">IF('Conformity Assessment'!$I$19&lt;&gt;"Interval","-",IF(ABS($E$11-I153)&lt;=ABS($E$11-I154),D153+(RAND()-0.5)*$M$17/C155,D154+(RAND()-0.5)*$M$17/C155))</f>
        <v>1.6440673616548829</v>
      </c>
      <c r="E155" s="82">
        <f ca="1">IF('Conformity Assessment'!$I$19&lt;&gt;"Interval","-",IF($E$10="Consumer's Risk",$E$7+D155*$K$7,$E$7-D155*$K$7))</f>
        <v>93.69915156372349</v>
      </c>
      <c r="F155" s="82">
        <f ca="1">IF('Conformity Assessment'!$I$19&lt;&gt;"Interval","-",IF($E$10="Consumer's Risk",$E$8-D155*$K$8,$E$8+D155*$K$8))</f>
        <v>105.47881475544906</v>
      </c>
      <c r="G155" s="50">
        <f t="shared" ca="1" si="7"/>
        <v>5.0081144427108489E-2</v>
      </c>
      <c r="H155" s="50">
        <f t="shared" ca="1" si="8"/>
        <v>5.0081153507645908E-2</v>
      </c>
      <c r="I155" s="50">
        <f t="shared" ca="1" si="9"/>
        <v>5.0081148967377198E-2</v>
      </c>
    </row>
    <row r="156" spans="3:9">
      <c r="C156" s="48">
        <v>141</v>
      </c>
      <c r="D156" s="51">
        <f ca="1">IF('Conformity Assessment'!$I$19&lt;&gt;"Interval","-",IF(ABS($E$11-I154)&lt;=ABS($E$11-I155),D154+(RAND()-0.5)*$M$17/C156,D155+(RAND()-0.5)*$M$17/C156))</f>
        <v>1.6441483145647757</v>
      </c>
      <c r="E156" s="82">
        <f ca="1">IF('Conformity Assessment'!$I$19&lt;&gt;"Interval","-",IF($E$10="Consumer's Risk",$E$7+D156*$K$7,$E$7-D156*$K$7))</f>
        <v>93.699333707770748</v>
      </c>
      <c r="F156" s="82">
        <f ca="1">IF('Conformity Assessment'!$I$19&lt;&gt;"Interval","-",IF($E$10="Consumer's Risk",$E$8-D156*$K$8,$E$8+D156*$K$8))</f>
        <v>105.47859213494687</v>
      </c>
      <c r="G156" s="50">
        <f t="shared" ca="1" si="7"/>
        <v>5.0072785050952306E-2</v>
      </c>
      <c r="H156" s="50">
        <f t="shared" ca="1" si="8"/>
        <v>5.0072794135751941E-2</v>
      </c>
      <c r="I156" s="50">
        <f t="shared" ca="1" si="9"/>
        <v>5.0072789593352124E-2</v>
      </c>
    </row>
    <row r="157" spans="3:9">
      <c r="C157" s="48">
        <v>142</v>
      </c>
      <c r="D157" s="51">
        <f ca="1">IF('Conformity Assessment'!$I$19&lt;&gt;"Interval","-",IF(ABS($E$11-I155)&lt;=ABS($E$11-I156),D155+(RAND()-0.5)*$M$17/C157,D156+(RAND()-0.5)*$M$17/C157))</f>
        <v>1.6438652096015973</v>
      </c>
      <c r="E157" s="82">
        <f ca="1">IF('Conformity Assessment'!$I$19&lt;&gt;"Interval","-",IF($E$10="Consumer's Risk",$E$7+D157*$K$7,$E$7-D157*$K$7))</f>
        <v>93.698696721603596</v>
      </c>
      <c r="F157" s="82">
        <f ca="1">IF('Conformity Assessment'!$I$19&lt;&gt;"Interval","-",IF($E$10="Consumer's Risk",$E$8-D157*$K$8,$E$8+D157*$K$8))</f>
        <v>105.47937067359561</v>
      </c>
      <c r="G157" s="50">
        <f t="shared" ca="1" si="7"/>
        <v>5.0102023952841329E-2</v>
      </c>
      <c r="H157" s="50">
        <f t="shared" ca="1" si="8"/>
        <v>5.0102033022744859E-2</v>
      </c>
      <c r="I157" s="50">
        <f t="shared" ca="1" si="9"/>
        <v>5.010202848779309E-2</v>
      </c>
    </row>
    <row r="158" spans="3:9">
      <c r="C158" s="48">
        <v>143</v>
      </c>
      <c r="D158" s="51">
        <f ca="1">IF('Conformity Assessment'!$I$19&lt;&gt;"Interval","-",IF(ABS($E$11-I156)&lt;=ABS($E$11-I157),D156+(RAND()-0.5)*$M$17/C158,D157+(RAND()-0.5)*$M$17/C158))</f>
        <v>1.6443520133564256</v>
      </c>
      <c r="E158" s="82">
        <f ca="1">IF('Conformity Assessment'!$I$19&lt;&gt;"Interval","-",IF($E$10="Consumer's Risk",$E$7+D158*$K$7,$E$7-D158*$K$7))</f>
        <v>93.699792030051952</v>
      </c>
      <c r="F158" s="82">
        <f ca="1">IF('Conformity Assessment'!$I$19&lt;&gt;"Interval","-",IF($E$10="Consumer's Risk",$E$8-D158*$K$8,$E$8+D158*$K$8))</f>
        <v>105.47803196326983</v>
      </c>
      <c r="G158" s="50">
        <f t="shared" ca="1" si="7"/>
        <v>5.005175558573087E-2</v>
      </c>
      <c r="H158" s="50">
        <f t="shared" ca="1" si="8"/>
        <v>5.0051764681263003E-2</v>
      </c>
      <c r="I158" s="50">
        <f t="shared" ca="1" si="9"/>
        <v>5.0051760133496936E-2</v>
      </c>
    </row>
    <row r="159" spans="3:9">
      <c r="C159" s="48">
        <v>144</v>
      </c>
      <c r="D159" s="51">
        <f ca="1">IF('Conformity Assessment'!$I$19&lt;&gt;"Interval","-",IF(ABS($E$11-I157)&lt;=ABS($E$11-I158),D157+(RAND()-0.5)*$M$17/C159,D158+(RAND()-0.5)*$M$17/C159))</f>
        <v>1.6437568820015389</v>
      </c>
      <c r="E159" s="82">
        <f ca="1">IF('Conformity Assessment'!$I$19&lt;&gt;"Interval","-",IF($E$10="Consumer's Risk",$E$7+D159*$K$7,$E$7-D159*$K$7))</f>
        <v>93.698452984503461</v>
      </c>
      <c r="F159" s="82">
        <f ca="1">IF('Conformity Assessment'!$I$19&lt;&gt;"Interval","-",IF($E$10="Consumer's Risk",$E$8-D159*$K$8,$E$8+D159*$K$8))</f>
        <v>105.47966857449576</v>
      </c>
      <c r="G159" s="50">
        <f t="shared" ca="1" si="7"/>
        <v>5.0113215559145489E-2</v>
      </c>
      <c r="H159" s="50">
        <f t="shared" ca="1" si="8"/>
        <v>5.0113224623354831E-2</v>
      </c>
      <c r="I159" s="50">
        <f t="shared" ca="1" si="9"/>
        <v>5.011322009125016E-2</v>
      </c>
    </row>
    <row r="160" spans="3:9">
      <c r="C160" s="48">
        <v>145</v>
      </c>
      <c r="D160" s="51">
        <f ca="1">IF('Conformity Assessment'!$I$19&lt;&gt;"Interval","-",IF(ABS($E$11-I158)&lt;=ABS($E$11-I159),D158+(RAND()-0.5)*$M$17/C160,D159+(RAND()-0.5)*$M$17/C160))</f>
        <v>1.6442935518900612</v>
      </c>
      <c r="E160" s="82">
        <f ca="1">IF('Conformity Assessment'!$I$19&lt;&gt;"Interval","-",IF($E$10="Consumer's Risk",$E$7+D160*$K$7,$E$7-D160*$K$7))</f>
        <v>93.699660491752638</v>
      </c>
      <c r="F160" s="82">
        <f ca="1">IF('Conformity Assessment'!$I$19&lt;&gt;"Interval","-",IF($E$10="Consumer's Risk",$E$8-D160*$K$8,$E$8+D160*$K$8))</f>
        <v>105.47819273230233</v>
      </c>
      <c r="G160" s="50">
        <f t="shared" ca="1" si="7"/>
        <v>5.0057790312642902E-2</v>
      </c>
      <c r="H160" s="50">
        <f t="shared" ca="1" si="8"/>
        <v>5.0057799405093847E-2</v>
      </c>
      <c r="I160" s="50">
        <f t="shared" ca="1" si="9"/>
        <v>5.0057794858868375E-2</v>
      </c>
    </row>
    <row r="161" spans="3:9">
      <c r="C161" s="48">
        <v>146</v>
      </c>
      <c r="D161" s="51">
        <f ca="1">IF('Conformity Assessment'!$I$19&lt;&gt;"Interval","-",IF(ABS($E$11-I159)&lt;=ABS($E$11-I160),D159+(RAND()-0.5)*$M$17/C161,D160+(RAND()-0.5)*$M$17/C161))</f>
        <v>1.6436967490003345</v>
      </c>
      <c r="E161" s="82">
        <f ca="1">IF('Conformity Assessment'!$I$19&lt;&gt;"Interval","-",IF($E$10="Consumer's Risk",$E$7+D161*$K$7,$E$7-D161*$K$7))</f>
        <v>93.698317685250757</v>
      </c>
      <c r="F161" s="82">
        <f ca="1">IF('Conformity Assessment'!$I$19&lt;&gt;"Interval","-",IF($E$10="Consumer's Risk",$E$8-D161*$K$8,$E$8+D161*$K$8))</f>
        <v>105.47983394024908</v>
      </c>
      <c r="G161" s="50">
        <f t="shared" ca="1" si="7"/>
        <v>5.0119428916214709E-2</v>
      </c>
      <c r="H161" s="50">
        <f t="shared" ca="1" si="8"/>
        <v>5.011943797726541E-2</v>
      </c>
      <c r="I161" s="50">
        <f t="shared" ca="1" si="9"/>
        <v>5.011943344674006E-2</v>
      </c>
    </row>
    <row r="162" spans="3:9">
      <c r="C162" s="48">
        <v>147</v>
      </c>
      <c r="D162" s="51">
        <f ca="1">IF('Conformity Assessment'!$I$19&lt;&gt;"Interval","-",IF(ABS($E$11-I160)&lt;=ABS($E$11-I161),D160+(RAND()-0.5)*$M$17/C162,D161+(RAND()-0.5)*$M$17/C162))</f>
        <v>1.6444027095563687</v>
      </c>
      <c r="E162" s="82">
        <f ca="1">IF('Conformity Assessment'!$I$19&lt;&gt;"Interval","-",IF($E$10="Consumer's Risk",$E$7+D162*$K$7,$E$7-D162*$K$7))</f>
        <v>93.699906096501834</v>
      </c>
      <c r="F162" s="82">
        <f ca="1">IF('Conformity Assessment'!$I$19&lt;&gt;"Interval","-",IF($E$10="Consumer's Risk",$E$8-D162*$K$8,$E$8+D162*$K$8))</f>
        <v>105.47789254871998</v>
      </c>
      <c r="G162" s="50">
        <f t="shared" ca="1" si="7"/>
        <v>5.004652290366679E-2</v>
      </c>
      <c r="H162" s="50">
        <f t="shared" ca="1" si="8"/>
        <v>5.0046532001872181E-2</v>
      </c>
      <c r="I162" s="50">
        <f t="shared" ca="1" si="9"/>
        <v>5.0046527452769482E-2</v>
      </c>
    </row>
    <row r="163" spans="3:9">
      <c r="C163" s="48">
        <v>148</v>
      </c>
      <c r="D163" s="51">
        <f ca="1">IF('Conformity Assessment'!$I$19&lt;&gt;"Interval","-",IF(ABS($E$11-I161)&lt;=ABS($E$11-I162),D161+(RAND()-0.5)*$M$17/C163,D162+(RAND()-0.5)*$M$17/C163))</f>
        <v>1.6445623959910733</v>
      </c>
      <c r="E163" s="82">
        <f ca="1">IF('Conformity Assessment'!$I$19&lt;&gt;"Interval","-",IF($E$10="Consumer's Risk",$E$7+D163*$K$7,$E$7-D163*$K$7))</f>
        <v>93.700265390979922</v>
      </c>
      <c r="F163" s="82">
        <f ca="1">IF('Conformity Assessment'!$I$19&lt;&gt;"Interval","-",IF($E$10="Consumer's Risk",$E$8-D163*$K$8,$E$8+D163*$K$8))</f>
        <v>105.47745341102456</v>
      </c>
      <c r="G163" s="50">
        <f t="shared" ca="1" si="7"/>
        <v>5.0030043486715949E-2</v>
      </c>
      <c r="H163" s="50">
        <f t="shared" ca="1" si="8"/>
        <v>5.0030052593346898E-2</v>
      </c>
      <c r="I163" s="50">
        <f t="shared" ca="1" si="9"/>
        <v>5.0030048040031423E-2</v>
      </c>
    </row>
    <row r="164" spans="3:9">
      <c r="C164" s="48">
        <v>149</v>
      </c>
      <c r="D164" s="51">
        <f ca="1">IF('Conformity Assessment'!$I$19&lt;&gt;"Interval","-",IF(ABS($E$11-I162)&lt;=ABS($E$11-I163),D162+(RAND()-0.5)*$M$17/C164,D163+(RAND()-0.5)*$M$17/C164))</f>
        <v>1.6449298312533842</v>
      </c>
      <c r="E164" s="82">
        <f ca="1">IF('Conformity Assessment'!$I$19&lt;&gt;"Interval","-",IF($E$10="Consumer's Risk",$E$7+D164*$K$7,$E$7-D164*$K$7))</f>
        <v>93.701092120320112</v>
      </c>
      <c r="F164" s="82">
        <f ca="1">IF('Conformity Assessment'!$I$19&lt;&gt;"Interval","-",IF($E$10="Consumer's Risk",$E$8-D164*$K$8,$E$8+D164*$K$8))</f>
        <v>105.47644296405319</v>
      </c>
      <c r="G164" s="50">
        <f t="shared" ca="1" si="7"/>
        <v>4.9992141113294711E-2</v>
      </c>
      <c r="H164" s="50">
        <f t="shared" ca="1" si="8"/>
        <v>4.9992150239338937E-2</v>
      </c>
      <c r="I164" s="50">
        <f t="shared" ca="1" si="9"/>
        <v>4.9992145676316824E-2</v>
      </c>
    </row>
    <row r="165" spans="3:9">
      <c r="C165" s="48">
        <v>150</v>
      </c>
      <c r="D165" s="51">
        <f ca="1">IF('Conformity Assessment'!$I$19&lt;&gt;"Interval","-",IF(ABS($E$11-I163)&lt;=ABS($E$11-I164),D163+(RAND()-0.5)*$M$17/C165,D164+(RAND()-0.5)*$M$17/C165))</f>
        <v>1.6445011105637524</v>
      </c>
      <c r="E165" s="82">
        <f ca="1">IF('Conformity Assessment'!$I$19&lt;&gt;"Interval","-",IF($E$10="Consumer's Risk",$E$7+D165*$K$7,$E$7-D165*$K$7))</f>
        <v>93.700127498768438</v>
      </c>
      <c r="F165" s="82">
        <f ca="1">IF('Conformity Assessment'!$I$19&lt;&gt;"Interval","-",IF($E$10="Consumer's Risk",$E$8-D165*$K$8,$E$8+D165*$K$8))</f>
        <v>105.47762194594968</v>
      </c>
      <c r="G165" s="50">
        <f t="shared" ca="1" si="7"/>
        <v>5.0036367545475441E-2</v>
      </c>
      <c r="H165" s="50">
        <f t="shared" ca="1" si="8"/>
        <v>5.0036376648871235E-2</v>
      </c>
      <c r="I165" s="50">
        <f t="shared" ca="1" si="9"/>
        <v>5.0036372097173334E-2</v>
      </c>
    </row>
    <row r="166" spans="3:9">
      <c r="C166" s="48">
        <v>151</v>
      </c>
      <c r="D166" s="51">
        <f ca="1">IF('Conformity Assessment'!$I$19&lt;&gt;"Interval","-",IF(ABS($E$11-I164)&lt;=ABS($E$11-I165),D164+(RAND()-0.5)*$M$17/C166,D165+(RAND()-0.5)*$M$17/C166))</f>
        <v>1.6451239273411074</v>
      </c>
      <c r="E166" s="82">
        <f ca="1">IF('Conformity Assessment'!$I$19&lt;&gt;"Interval","-",IF($E$10="Consumer's Risk",$E$7+D166*$K$7,$E$7-D166*$K$7))</f>
        <v>93.701528836517497</v>
      </c>
      <c r="F166" s="82">
        <f ca="1">IF('Conformity Assessment'!$I$19&lt;&gt;"Interval","-",IF($E$10="Consumer's Risk",$E$8-D166*$K$8,$E$8+D166*$K$8))</f>
        <v>105.47590919981195</v>
      </c>
      <c r="G166" s="50">
        <f t="shared" ca="1" si="7"/>
        <v>4.9972128593115374E-2</v>
      </c>
      <c r="H166" s="50">
        <f t="shared" ca="1" si="8"/>
        <v>4.9972137729431668E-2</v>
      </c>
      <c r="I166" s="50">
        <f t="shared" ca="1" si="9"/>
        <v>4.9972133161273524E-2</v>
      </c>
    </row>
    <row r="167" spans="3:9">
      <c r="C167" s="48">
        <v>152</v>
      </c>
      <c r="D167" s="51">
        <f ca="1">IF('Conformity Assessment'!$I$19&lt;&gt;"Interval","-",IF(ABS($E$11-I165)&lt;=ABS($E$11-I166),D165+(RAND()-0.5)*$M$17/C167,D166+(RAND()-0.5)*$M$17/C167))</f>
        <v>1.6445359944854365</v>
      </c>
      <c r="E167" s="82">
        <f ca="1">IF('Conformity Assessment'!$I$19&lt;&gt;"Interval","-",IF($E$10="Consumer's Risk",$E$7+D167*$K$7,$E$7-D167*$K$7))</f>
        <v>93.700205987592227</v>
      </c>
      <c r="F167" s="82">
        <f ca="1">IF('Conformity Assessment'!$I$19&lt;&gt;"Interval","-",IF($E$10="Consumer's Risk",$E$8-D167*$K$8,$E$8+D167*$K$8))</f>
        <v>105.47752601516505</v>
      </c>
      <c r="G167" s="50">
        <f t="shared" ca="1" si="7"/>
        <v>5.0032767786620913E-2</v>
      </c>
      <c r="H167" s="50">
        <f t="shared" ca="1" si="8"/>
        <v>5.0032776891857755E-2</v>
      </c>
      <c r="I167" s="50">
        <f t="shared" ca="1" si="9"/>
        <v>5.0032772339239334E-2</v>
      </c>
    </row>
    <row r="168" spans="3:9">
      <c r="C168" s="48">
        <v>153</v>
      </c>
      <c r="D168" s="51">
        <f ca="1">IF('Conformity Assessment'!$I$19&lt;&gt;"Interval","-",IF(ABS($E$11-I166)&lt;=ABS($E$11-I167),D166+(RAND()-0.5)*$M$17/C168,D167+(RAND()-0.5)*$M$17/C168))</f>
        <v>1.6450617412668769</v>
      </c>
      <c r="E168" s="82">
        <f ca="1">IF('Conformity Assessment'!$I$19&lt;&gt;"Interval","-",IF($E$10="Consumer's Risk",$E$7+D168*$K$7,$E$7-D168*$K$7))</f>
        <v>93.70138891785048</v>
      </c>
      <c r="F168" s="82">
        <f ca="1">IF('Conformity Assessment'!$I$19&lt;&gt;"Interval","-",IF($E$10="Consumer's Risk",$E$8-D168*$K$8,$E$8+D168*$K$8))</f>
        <v>105.47608021151609</v>
      </c>
      <c r="G168" s="50">
        <f t="shared" ca="1" si="7"/>
        <v>4.9978539670515854E-2</v>
      </c>
      <c r="H168" s="50">
        <f t="shared" ca="1" si="8"/>
        <v>4.9978548803540274E-2</v>
      </c>
      <c r="I168" s="50">
        <f t="shared" ca="1" si="9"/>
        <v>4.9978544237028064E-2</v>
      </c>
    </row>
    <row r="169" spans="3:9">
      <c r="C169" s="48">
        <v>154</v>
      </c>
      <c r="D169" s="51">
        <f ca="1">IF('Conformity Assessment'!$I$19&lt;&gt;"Interval","-",IF(ABS($E$11-I167)&lt;=ABS($E$11-I168),D167+(RAND()-0.5)*$M$17/C169,D168+(RAND()-0.5)*$M$17/C169))</f>
        <v>1.6450163236463169</v>
      </c>
      <c r="E169" s="82">
        <f ca="1">IF('Conformity Assessment'!$I$19&lt;&gt;"Interval","-",IF($E$10="Consumer's Risk",$E$7+D169*$K$7,$E$7-D169*$K$7))</f>
        <v>93.701286728204209</v>
      </c>
      <c r="F169" s="82">
        <f ca="1">IF('Conformity Assessment'!$I$19&lt;&gt;"Interval","-",IF($E$10="Consumer's Risk",$E$8-D169*$K$8,$E$8+D169*$K$8))</f>
        <v>105.47620510997262</v>
      </c>
      <c r="G169" s="50">
        <f t="shared" ca="1" si="7"/>
        <v>4.9983222417525924E-2</v>
      </c>
      <c r="H169" s="50">
        <f t="shared" ca="1" si="8"/>
        <v>4.9983231548145893E-2</v>
      </c>
      <c r="I169" s="50">
        <f t="shared" ca="1" si="9"/>
        <v>4.9983226982835909E-2</v>
      </c>
    </row>
    <row r="170" spans="3:9">
      <c r="C170" s="48">
        <v>155</v>
      </c>
      <c r="D170" s="51">
        <f ca="1">IF('Conformity Assessment'!$I$19&lt;&gt;"Interval","-",IF(ABS($E$11-I168)&lt;=ABS($E$11-I169),D168+(RAND()-0.5)*$M$17/C170,D169+(RAND()-0.5)*$M$17/C170))</f>
        <v>1.6446956356387277</v>
      </c>
      <c r="E170" s="82">
        <f ca="1">IF('Conformity Assessment'!$I$19&lt;&gt;"Interval","-",IF($E$10="Consumer's Risk",$E$7+D170*$K$7,$E$7-D170*$K$7))</f>
        <v>93.700565180187141</v>
      </c>
      <c r="F170" s="82">
        <f ca="1">IF('Conformity Assessment'!$I$19&lt;&gt;"Interval","-",IF($E$10="Consumer's Risk",$E$8-D170*$K$8,$E$8+D170*$K$8))</f>
        <v>105.4770870019935</v>
      </c>
      <c r="G170" s="50">
        <f t="shared" ca="1" si="7"/>
        <v>5.0016296652798123E-2</v>
      </c>
      <c r="H170" s="50">
        <f t="shared" ca="1" si="8"/>
        <v>5.0016305766463813E-2</v>
      </c>
      <c r="I170" s="50">
        <f t="shared" ca="1" si="9"/>
        <v>5.0016301209630964E-2</v>
      </c>
    </row>
    <row r="171" spans="3:9">
      <c r="C171" s="48">
        <v>156</v>
      </c>
      <c r="D171" s="51">
        <f ca="1">IF('Conformity Assessment'!$I$19&lt;&gt;"Interval","-",IF(ABS($E$11-I169)&lt;=ABS($E$11-I170),D169+(RAND()-0.5)*$M$17/C171,D170+(RAND()-0.5)*$M$17/C171))</f>
        <v>1.6451589188537086</v>
      </c>
      <c r="E171" s="82">
        <f ca="1">IF('Conformity Assessment'!$I$19&lt;&gt;"Interval","-",IF($E$10="Consumer's Risk",$E$7+D171*$K$7,$E$7-D171*$K$7))</f>
        <v>93.701607567420851</v>
      </c>
      <c r="F171" s="82">
        <f ca="1">IF('Conformity Assessment'!$I$19&lt;&gt;"Interval","-",IF($E$10="Consumer's Risk",$E$8-D171*$K$8,$E$8+D171*$K$8))</f>
        <v>105.4758129731523</v>
      </c>
      <c r="G171" s="50">
        <f t="shared" ca="1" si="7"/>
        <v>4.9968521429177355E-2</v>
      </c>
      <c r="H171" s="50">
        <f t="shared" ca="1" si="8"/>
        <v>4.9968530567346695E-2</v>
      </c>
      <c r="I171" s="50">
        <f t="shared" ca="1" si="9"/>
        <v>4.9968525998262028E-2</v>
      </c>
    </row>
    <row r="172" spans="3:9">
      <c r="C172" s="48">
        <v>157</v>
      </c>
      <c r="D172" s="51">
        <f ca="1">IF('Conformity Assessment'!$I$19&lt;&gt;"Interval","-",IF(ABS($E$11-I170)&lt;=ABS($E$11-I171),D170+(RAND()-0.5)*$M$17/C172,D171+(RAND()-0.5)*$M$17/C172))</f>
        <v>1.6444070179562305</v>
      </c>
      <c r="E172" s="82">
        <f ca="1">IF('Conformity Assessment'!$I$19&lt;&gt;"Interval","-",IF($E$10="Consumer's Risk",$E$7+D172*$K$7,$E$7-D172*$K$7))</f>
        <v>93.699915790401519</v>
      </c>
      <c r="F172" s="82">
        <f ca="1">IF('Conformity Assessment'!$I$19&lt;&gt;"Interval","-",IF($E$10="Consumer's Risk",$E$8-D172*$K$8,$E$8+D172*$K$8))</f>
        <v>105.47788070062036</v>
      </c>
      <c r="G172" s="50">
        <f t="shared" ca="1" si="7"/>
        <v>5.004607822601545E-2</v>
      </c>
      <c r="H172" s="50">
        <f t="shared" ca="1" si="8"/>
        <v>5.0046087324447916E-2</v>
      </c>
      <c r="I172" s="50">
        <f t="shared" ca="1" si="9"/>
        <v>5.0046082775231683E-2</v>
      </c>
    </row>
    <row r="173" spans="3:9">
      <c r="C173" s="48">
        <v>158</v>
      </c>
      <c r="D173" s="51">
        <f ca="1">IF('Conformity Assessment'!$I$19&lt;&gt;"Interval","-",IF(ABS($E$11-I171)&lt;=ABS($E$11-I172),D171+(RAND()-0.5)*$M$17/C173,D172+(RAND()-0.5)*$M$17/C173))</f>
        <v>1.6447762159562516</v>
      </c>
      <c r="E173" s="82">
        <f ca="1">IF('Conformity Assessment'!$I$19&lt;&gt;"Interval","-",IF($E$10="Consumer's Risk",$E$7+D173*$K$7,$E$7-D173*$K$7))</f>
        <v>93.700746485901561</v>
      </c>
      <c r="F173" s="82">
        <f ca="1">IF('Conformity Assessment'!$I$19&lt;&gt;"Interval","-",IF($E$10="Consumer's Risk",$E$8-D173*$K$8,$E$8+D173*$K$8))</f>
        <v>105.47686540612031</v>
      </c>
      <c r="G173" s="50">
        <f t="shared" ca="1" si="7"/>
        <v>5.0007984341085318E-2</v>
      </c>
      <c r="H173" s="50">
        <f t="shared" ca="1" si="8"/>
        <v>5.0007993459008263E-2</v>
      </c>
      <c r="I173" s="50">
        <f t="shared" ca="1" si="9"/>
        <v>5.000798890004679E-2</v>
      </c>
    </row>
    <row r="174" spans="3:9">
      <c r="C174" s="48">
        <v>159</v>
      </c>
      <c r="D174" s="51">
        <f ca="1">IF('Conformity Assessment'!$I$19&lt;&gt;"Interval","-",IF(ABS($E$11-I172)&lt;=ABS($E$11-I173),D172+(RAND()-0.5)*$M$17/C174,D173+(RAND()-0.5)*$M$17/C174))</f>
        <v>1.6449905121609694</v>
      </c>
      <c r="E174" s="82">
        <f ca="1">IF('Conformity Assessment'!$I$19&lt;&gt;"Interval","-",IF($E$10="Consumer's Risk",$E$7+D174*$K$7,$E$7-D174*$K$7))</f>
        <v>93.701228652362175</v>
      </c>
      <c r="F174" s="82">
        <f ca="1">IF('Conformity Assessment'!$I$19&lt;&gt;"Interval","-",IF($E$10="Consumer's Risk",$E$8-D174*$K$8,$E$8+D174*$K$8))</f>
        <v>105.47627609155734</v>
      </c>
      <c r="G174" s="50">
        <f t="shared" ca="1" si="7"/>
        <v>4.9985883845751922E-2</v>
      </c>
      <c r="H174" s="50">
        <f t="shared" ca="1" si="8"/>
        <v>4.9985892975006323E-2</v>
      </c>
      <c r="I174" s="50">
        <f t="shared" ca="1" si="9"/>
        <v>4.9985888410379126E-2</v>
      </c>
    </row>
    <row r="175" spans="3:9">
      <c r="C175" s="48">
        <v>160</v>
      </c>
      <c r="D175" s="51">
        <f ca="1">IF('Conformity Assessment'!$I$19&lt;&gt;"Interval","-",IF(ABS($E$11-I173)&lt;=ABS($E$11-I174),D173+(RAND()-0.5)*$M$17/C175,D174+(RAND()-0.5)*$M$17/C175))</f>
        <v>1.644627800402034</v>
      </c>
      <c r="E175" s="82">
        <f ca="1">IF('Conformity Assessment'!$I$19&lt;&gt;"Interval","-",IF($E$10="Consumer's Risk",$E$7+D175*$K$7,$E$7-D175*$K$7))</f>
        <v>93.700412550904574</v>
      </c>
      <c r="F175" s="82">
        <f ca="1">IF('Conformity Assessment'!$I$19&lt;&gt;"Interval","-",IF($E$10="Consumer's Risk",$E$8-D175*$K$8,$E$8+D175*$K$8))</f>
        <v>105.4772735488944</v>
      </c>
      <c r="G175" s="50">
        <f t="shared" ca="1" si="7"/>
        <v>5.0023295092041592E-2</v>
      </c>
      <c r="H175" s="50">
        <f t="shared" ca="1" si="8"/>
        <v>5.0023304202124433E-2</v>
      </c>
      <c r="I175" s="50">
        <f t="shared" ca="1" si="9"/>
        <v>5.0023299647083012E-2</v>
      </c>
    </row>
    <row r="176" spans="3:9">
      <c r="C176" s="48">
        <v>161</v>
      </c>
      <c r="D176" s="51">
        <f ca="1">IF('Conformity Assessment'!$I$19&lt;&gt;"Interval","-",IF(ABS($E$11-I174)&lt;=ABS($E$11-I175),D174+(RAND()-0.5)*$M$17/C176,D175+(RAND()-0.5)*$M$17/C176))</f>
        <v>1.6448817778932201</v>
      </c>
      <c r="E176" s="82">
        <f ca="1">IF('Conformity Assessment'!$I$19&lt;&gt;"Interval","-",IF($E$10="Consumer's Risk",$E$7+D176*$K$7,$E$7-D176*$K$7))</f>
        <v>93.700984000259751</v>
      </c>
      <c r="F176" s="82">
        <f ca="1">IF('Conformity Assessment'!$I$19&lt;&gt;"Interval","-",IF($E$10="Consumer's Risk",$E$8-D176*$K$8,$E$8+D176*$K$8))</f>
        <v>105.47657511079365</v>
      </c>
      <c r="G176" s="50">
        <f t="shared" ca="1" si="7"/>
        <v>4.999709670203157E-2</v>
      </c>
      <c r="H176" s="50">
        <f t="shared" ca="1" si="8"/>
        <v>4.9997105825535064E-2</v>
      </c>
      <c r="I176" s="50">
        <f t="shared" ca="1" si="9"/>
        <v>4.9997101263783317E-2</v>
      </c>
    </row>
    <row r="177" spans="3:9">
      <c r="C177" s="48">
        <v>162</v>
      </c>
      <c r="D177" s="51">
        <f ca="1">IF('Conformity Assessment'!$I$19&lt;&gt;"Interval","-",IF(ABS($E$11-I175)&lt;=ABS($E$11-I176),D175+(RAND()-0.5)*$M$17/C177,D176+(RAND()-0.5)*$M$17/C177))</f>
        <v>1.6452302629334417</v>
      </c>
      <c r="E177" s="82">
        <f ca="1">IF('Conformity Assessment'!$I$19&lt;&gt;"Interval","-",IF($E$10="Consumer's Risk",$E$7+D177*$K$7,$E$7-D177*$K$7))</f>
        <v>93.701768091600243</v>
      </c>
      <c r="F177" s="82">
        <f ca="1">IF('Conformity Assessment'!$I$19&lt;&gt;"Interval","-",IF($E$10="Consumer's Risk",$E$8-D177*$K$8,$E$8+D177*$K$8))</f>
        <v>105.47561677693304</v>
      </c>
      <c r="G177" s="50">
        <f t="shared" ca="1" si="7"/>
        <v>4.9961167437790804E-2</v>
      </c>
      <c r="H177" s="50">
        <f t="shared" ca="1" si="8"/>
        <v>4.9961176579739093E-2</v>
      </c>
      <c r="I177" s="50">
        <f t="shared" ca="1" si="9"/>
        <v>4.9961172008764945E-2</v>
      </c>
    </row>
    <row r="178" spans="3:9">
      <c r="C178" s="48">
        <v>163</v>
      </c>
      <c r="D178" s="51">
        <f ca="1">IF('Conformity Assessment'!$I$19&lt;&gt;"Interval","-",IF(ABS($E$11-I176)&lt;=ABS($E$11-I177),D176+(RAND()-0.5)*$M$17/C178,D177+(RAND()-0.5)*$M$17/C178))</f>
        <v>1.6451936861569041</v>
      </c>
      <c r="E178" s="82">
        <f ca="1">IF('Conformity Assessment'!$I$19&lt;&gt;"Interval","-",IF($E$10="Consumer's Risk",$E$7+D178*$K$7,$E$7-D178*$K$7))</f>
        <v>93.701685793853031</v>
      </c>
      <c r="F178" s="82">
        <f ca="1">IF('Conformity Assessment'!$I$19&lt;&gt;"Interval","-",IF($E$10="Consumer's Risk",$E$8-D178*$K$8,$E$8+D178*$K$8))</f>
        <v>105.47571736306851</v>
      </c>
      <c r="G178" s="50">
        <f t="shared" ca="1" si="7"/>
        <v>4.9964937583930252E-2</v>
      </c>
      <c r="H178" s="50">
        <f t="shared" ca="1" si="8"/>
        <v>4.996494672394064E-2</v>
      </c>
      <c r="I178" s="50">
        <f t="shared" ca="1" si="9"/>
        <v>4.9964942153935446E-2</v>
      </c>
    </row>
    <row r="179" spans="3:9">
      <c r="C179" s="48">
        <v>164</v>
      </c>
      <c r="D179" s="51">
        <f ca="1">IF('Conformity Assessment'!$I$19&lt;&gt;"Interval","-",IF(ABS($E$11-I177)&lt;=ABS($E$11-I178),D177+(RAND()-0.5)*$M$17/C179,D178+(RAND()-0.5)*$M$17/C179))</f>
        <v>1.6449834391355462</v>
      </c>
      <c r="E179" s="82">
        <f ca="1">IF('Conformity Assessment'!$I$19&lt;&gt;"Interval","-",IF($E$10="Consumer's Risk",$E$7+D179*$K$7,$E$7-D179*$K$7))</f>
        <v>93.701212738054977</v>
      </c>
      <c r="F179" s="82">
        <f ca="1">IF('Conformity Assessment'!$I$19&lt;&gt;"Interval","-",IF($E$10="Consumer's Risk",$E$8-D179*$K$8,$E$8+D179*$K$8))</f>
        <v>105.47629554237724</v>
      </c>
      <c r="G179" s="50">
        <f t="shared" ca="1" si="7"/>
        <v>4.9986613166765517E-2</v>
      </c>
      <c r="H179" s="50">
        <f t="shared" ca="1" si="8"/>
        <v>4.9986622295645669E-2</v>
      </c>
      <c r="I179" s="50">
        <f t="shared" ca="1" si="9"/>
        <v>4.9986617731205593E-2</v>
      </c>
    </row>
    <row r="180" spans="3:9">
      <c r="C180" s="48">
        <v>165</v>
      </c>
      <c r="D180" s="51">
        <f ca="1">IF('Conformity Assessment'!$I$19&lt;&gt;"Interval","-",IF(ABS($E$11-I178)&lt;=ABS($E$11-I179),D178+(RAND()-0.5)*$M$17/C180,D179+(RAND()-0.5)*$M$17/C180))</f>
        <v>1.6454342805063165</v>
      </c>
      <c r="E180" s="82">
        <f ca="1">IF('Conformity Assessment'!$I$19&lt;&gt;"Interval","-",IF($E$10="Consumer's Risk",$E$7+D180*$K$7,$E$7-D180*$K$7))</f>
        <v>93.70222713113921</v>
      </c>
      <c r="F180" s="82">
        <f ca="1">IF('Conformity Assessment'!$I$19&lt;&gt;"Interval","-",IF($E$10="Consumer's Risk",$E$8-D180*$K$8,$E$8+D180*$K$8))</f>
        <v>105.47505572860763</v>
      </c>
      <c r="G180" s="50">
        <f t="shared" ca="1" si="7"/>
        <v>4.9940142516563465E-2</v>
      </c>
      <c r="H180" s="50">
        <f t="shared" ca="1" si="8"/>
        <v>4.9940151669326797E-2</v>
      </c>
      <c r="I180" s="50">
        <f t="shared" ca="1" si="9"/>
        <v>4.9940147092945128E-2</v>
      </c>
    </row>
    <row r="181" spans="3:9">
      <c r="C181" s="48">
        <v>166</v>
      </c>
      <c r="D181" s="51">
        <f ca="1">IF('Conformity Assessment'!$I$19&lt;&gt;"Interval","-",IF(ABS($E$11-I179)&lt;=ABS($E$11-I180),D179+(RAND()-0.5)*$M$17/C181,D180+(RAND()-0.5)*$M$17/C181))</f>
        <v>1.6455424300322441</v>
      </c>
      <c r="E181" s="82">
        <f ca="1">IF('Conformity Assessment'!$I$19&lt;&gt;"Interval","-",IF($E$10="Consumer's Risk",$E$7+D181*$K$7,$E$7-D181*$K$7))</f>
        <v>93.702470467572553</v>
      </c>
      <c r="F181" s="82">
        <f ca="1">IF('Conformity Assessment'!$I$19&lt;&gt;"Interval","-",IF($E$10="Consumer's Risk",$E$8-D181*$K$8,$E$8+D181*$K$8))</f>
        <v>105.47475831741133</v>
      </c>
      <c r="G181" s="50">
        <f t="shared" ca="1" si="7"/>
        <v>4.9929000087350892E-2</v>
      </c>
      <c r="H181" s="50">
        <f t="shared" ca="1" si="8"/>
        <v>4.992900924585289E-2</v>
      </c>
      <c r="I181" s="50">
        <f t="shared" ca="1" si="9"/>
        <v>4.9929004666601891E-2</v>
      </c>
    </row>
    <row r="182" spans="3:9">
      <c r="C182" s="48">
        <v>167</v>
      </c>
      <c r="D182" s="51">
        <f ca="1">IF('Conformity Assessment'!$I$19&lt;&gt;"Interval","-",IF(ABS($E$11-I180)&lt;=ABS($E$11-I181),D180+(RAND()-0.5)*$M$17/C182,D181+(RAND()-0.5)*$M$17/C182))</f>
        <v>1.6448416291766037</v>
      </c>
      <c r="E182" s="82">
        <f ca="1">IF('Conformity Assessment'!$I$19&lt;&gt;"Interval","-",IF($E$10="Consumer's Risk",$E$7+D182*$K$7,$E$7-D182*$K$7))</f>
        <v>93.700893665647357</v>
      </c>
      <c r="F182" s="82">
        <f ca="1">IF('Conformity Assessment'!$I$19&lt;&gt;"Interval","-",IF($E$10="Consumer's Risk",$E$8-D182*$K$8,$E$8+D182*$K$8))</f>
        <v>105.47668551976435</v>
      </c>
      <c r="G182" s="50">
        <f t="shared" ca="1" si="7"/>
        <v>5.0001237410621791E-2</v>
      </c>
      <c r="H182" s="50">
        <f t="shared" ca="1" si="8"/>
        <v>5.00012465320024E-2</v>
      </c>
      <c r="I182" s="50">
        <f t="shared" ca="1" si="9"/>
        <v>5.0001241971312095E-2</v>
      </c>
    </row>
    <row r="183" spans="3:9">
      <c r="C183" s="48">
        <v>168</v>
      </c>
      <c r="D183" s="51">
        <f ca="1">IF('Conformity Assessment'!$I$19&lt;&gt;"Interval","-",IF(ABS($E$11-I181)&lt;=ABS($E$11-I182),D181+(RAND()-0.5)*$M$17/C183,D182+(RAND()-0.5)*$M$17/C183))</f>
        <v>1.6446735252987175</v>
      </c>
      <c r="E183" s="82">
        <f ca="1">IF('Conformity Assessment'!$I$19&lt;&gt;"Interval","-",IF($E$10="Consumer's Risk",$E$7+D183*$K$7,$E$7-D183*$K$7))</f>
        <v>93.700515431922113</v>
      </c>
      <c r="F183" s="82">
        <f ca="1">IF('Conformity Assessment'!$I$19&lt;&gt;"Interval","-",IF($E$10="Consumer's Risk",$E$8-D183*$K$8,$E$8+D183*$K$8))</f>
        <v>105.47714780542853</v>
      </c>
      <c r="G183" s="50">
        <f t="shared" ca="1" si="7"/>
        <v>5.0018577651000429E-2</v>
      </c>
      <c r="H183" s="50">
        <f t="shared" ca="1" si="8"/>
        <v>5.0018586763498261E-2</v>
      </c>
      <c r="I183" s="50">
        <f t="shared" ca="1" si="9"/>
        <v>5.0018582207249349E-2</v>
      </c>
    </row>
    <row r="184" spans="3:9">
      <c r="C184" s="48">
        <v>169</v>
      </c>
      <c r="D184" s="51">
        <f ca="1">IF('Conformity Assessment'!$I$19&lt;&gt;"Interval","-",IF(ABS($E$11-I182)&lt;=ABS($E$11-I183),D182+(RAND()-0.5)*$M$17/C184,D183+(RAND()-0.5)*$M$17/C184))</f>
        <v>1.6443626216903966</v>
      </c>
      <c r="E184" s="82">
        <f ca="1">IF('Conformity Assessment'!$I$19&lt;&gt;"Interval","-",IF($E$10="Consumer's Risk",$E$7+D184*$K$7,$E$7-D184*$K$7))</f>
        <v>93.699815898803394</v>
      </c>
      <c r="F184" s="82">
        <f ca="1">IF('Conformity Assessment'!$I$19&lt;&gt;"Interval","-",IF($E$10="Consumer's Risk",$E$8-D184*$K$8,$E$8+D184*$K$8))</f>
        <v>105.47800279035141</v>
      </c>
      <c r="G184" s="50">
        <f t="shared" ca="1" si="7"/>
        <v>5.0050660595010052E-2</v>
      </c>
      <c r="H184" s="50">
        <f t="shared" ca="1" si="8"/>
        <v>5.0050669691101876E-2</v>
      </c>
      <c r="I184" s="50">
        <f t="shared" ca="1" si="9"/>
        <v>5.0050665143055964E-2</v>
      </c>
    </row>
    <row r="185" spans="3:9">
      <c r="C185" s="48">
        <v>170</v>
      </c>
      <c r="D185" s="51">
        <f ca="1">IF('Conformity Assessment'!$I$19&lt;&gt;"Interval","-",IF(ABS($E$11-I183)&lt;=ABS($E$11-I184),D183+(RAND()-0.5)*$M$17/C185,D184+(RAND()-0.5)*$M$17/C185))</f>
        <v>1.6446749377758985</v>
      </c>
      <c r="E185" s="82">
        <f ca="1">IF('Conformity Assessment'!$I$19&lt;&gt;"Interval","-",IF($E$10="Consumer's Risk",$E$7+D185*$K$7,$E$7-D185*$K$7))</f>
        <v>93.700518609995768</v>
      </c>
      <c r="F185" s="82">
        <f ca="1">IF('Conformity Assessment'!$I$19&lt;&gt;"Interval","-",IF($E$10="Consumer's Risk",$E$8-D185*$K$8,$E$8+D185*$K$8))</f>
        <v>105.47714392111628</v>
      </c>
      <c r="G185" s="50">
        <f t="shared" ca="1" si="7"/>
        <v>5.0018431931271735E-2</v>
      </c>
      <c r="H185" s="50">
        <f t="shared" ca="1" si="8"/>
        <v>5.0018441043844022E-2</v>
      </c>
      <c r="I185" s="50">
        <f t="shared" ca="1" si="9"/>
        <v>5.0018436487557882E-2</v>
      </c>
    </row>
    <row r="186" spans="3:9">
      <c r="C186" s="48">
        <v>171</v>
      </c>
      <c r="D186" s="51">
        <f ca="1">IF('Conformity Assessment'!$I$19&lt;&gt;"Interval","-",IF(ABS($E$11-I184)&lt;=ABS($E$11-I185),D184+(RAND()-0.5)*$M$17/C186,D185+(RAND()-0.5)*$M$17/C186))</f>
        <v>1.6449457263445553</v>
      </c>
      <c r="E186" s="82">
        <f ca="1">IF('Conformity Assessment'!$I$19&lt;&gt;"Interval","-",IF($E$10="Consumer's Risk",$E$7+D186*$K$7,$E$7-D186*$K$7))</f>
        <v>93.701127884275252</v>
      </c>
      <c r="F186" s="82">
        <f ca="1">IF('Conformity Assessment'!$I$19&lt;&gt;"Interval","-",IF($E$10="Consumer's Risk",$E$8-D186*$K$8,$E$8+D186*$K$8))</f>
        <v>105.47639925255247</v>
      </c>
      <c r="G186" s="50">
        <f t="shared" ca="1" si="7"/>
        <v>4.9990501989792539E-2</v>
      </c>
      <c r="H186" s="50">
        <f t="shared" ca="1" si="8"/>
        <v>4.9990511116677676E-2</v>
      </c>
      <c r="I186" s="50">
        <f t="shared" ca="1" si="9"/>
        <v>4.9990506553235108E-2</v>
      </c>
    </row>
    <row r="187" spans="3:9">
      <c r="C187" s="48">
        <v>172</v>
      </c>
      <c r="D187" s="51">
        <f ca="1">IF('Conformity Assessment'!$I$19&lt;&gt;"Interval","-",IF(ABS($E$11-I185)&lt;=ABS($E$11-I186),D185+(RAND()-0.5)*$M$17/C187,D186+(RAND()-0.5)*$M$17/C187))</f>
        <v>1.6452008584248581</v>
      </c>
      <c r="E187" s="82">
        <f ca="1">IF('Conformity Assessment'!$I$19&lt;&gt;"Interval","-",IF($E$10="Consumer's Risk",$E$7+D187*$K$7,$E$7-D187*$K$7))</f>
        <v>93.701701931455929</v>
      </c>
      <c r="F187" s="82">
        <f ca="1">IF('Conformity Assessment'!$I$19&lt;&gt;"Interval","-",IF($E$10="Consumer's Risk",$E$8-D187*$K$8,$E$8+D187*$K$8))</f>
        <v>105.47569763933164</v>
      </c>
      <c r="G187" s="50">
        <f t="shared" ca="1" si="7"/>
        <v>4.9964198285529261E-2</v>
      </c>
      <c r="H187" s="50">
        <f t="shared" ca="1" si="8"/>
        <v>4.9964207425919741E-2</v>
      </c>
      <c r="I187" s="50">
        <f t="shared" ca="1" si="9"/>
        <v>4.9964202855724504E-2</v>
      </c>
    </row>
    <row r="188" spans="3:9">
      <c r="C188" s="48">
        <v>173</v>
      </c>
      <c r="D188" s="51">
        <f ca="1">IF('Conformity Assessment'!$I$19&lt;&gt;"Interval","-",IF(ABS($E$11-I186)&lt;=ABS($E$11-I187),D186+(RAND()-0.5)*$M$17/C188,D187+(RAND()-0.5)*$M$17/C188))</f>
        <v>1.6444514864837985</v>
      </c>
      <c r="E188" s="82">
        <f ca="1">IF('Conformity Assessment'!$I$19&lt;&gt;"Interval","-",IF($E$10="Consumer's Risk",$E$7+D188*$K$7,$E$7-D188*$K$7))</f>
        <v>93.700015844588549</v>
      </c>
      <c r="F188" s="82">
        <f ca="1">IF('Conformity Assessment'!$I$19&lt;&gt;"Interval","-",IF($E$10="Consumer's Risk",$E$8-D188*$K$8,$E$8+D188*$K$8))</f>
        <v>105.47775841216955</v>
      </c>
      <c r="G188" s="50">
        <f t="shared" ca="1" si="7"/>
        <v>5.0041488733855333E-2</v>
      </c>
      <c r="H188" s="50">
        <f t="shared" ca="1" si="8"/>
        <v>5.004149783463329E-2</v>
      </c>
      <c r="I188" s="50">
        <f t="shared" ca="1" si="9"/>
        <v>5.0041493284244315E-2</v>
      </c>
    </row>
    <row r="189" spans="3:9">
      <c r="C189" s="48">
        <v>174</v>
      </c>
      <c r="D189" s="51">
        <f ca="1">IF('Conformity Assessment'!$I$19&lt;&gt;"Interval","-",IF(ABS($E$11-I187)&lt;=ABS($E$11-I188),D187+(RAND()-0.5)*$M$17/C189,D188+(RAND()-0.5)*$M$17/C189))</f>
        <v>1.645509665845261</v>
      </c>
      <c r="E189" s="82">
        <f ca="1">IF('Conformity Assessment'!$I$19&lt;&gt;"Interval","-",IF($E$10="Consumer's Risk",$E$7+D189*$K$7,$E$7-D189*$K$7))</f>
        <v>93.702396748151841</v>
      </c>
      <c r="F189" s="82">
        <f ca="1">IF('Conformity Assessment'!$I$19&lt;&gt;"Interval","-",IF($E$10="Consumer's Risk",$E$8-D189*$K$8,$E$8+D189*$K$8))</f>
        <v>105.47484841892553</v>
      </c>
      <c r="G189" s="50">
        <f t="shared" ca="1" si="7"/>
        <v>4.9932375506598965E-2</v>
      </c>
      <c r="H189" s="50">
        <f t="shared" ca="1" si="8"/>
        <v>4.9932384663362056E-2</v>
      </c>
      <c r="I189" s="50">
        <f t="shared" ca="1" si="9"/>
        <v>4.9932380084980507E-2</v>
      </c>
    </row>
    <row r="190" spans="3:9">
      <c r="C190" s="48">
        <v>175</v>
      </c>
      <c r="D190" s="51">
        <f ca="1">IF('Conformity Assessment'!$I$19&lt;&gt;"Interval","-",IF(ABS($E$11-I188)&lt;=ABS($E$11-I189),D188+(RAND()-0.5)*$M$17/C190,D189+(RAND()-0.5)*$M$17/C190))</f>
        <v>1.6448802302096062</v>
      </c>
      <c r="E190" s="82">
        <f ca="1">IF('Conformity Assessment'!$I$19&lt;&gt;"Interval","-",IF($E$10="Consumer's Risk",$E$7+D190*$K$7,$E$7-D190*$K$7))</f>
        <v>93.700980517971615</v>
      </c>
      <c r="F190" s="82">
        <f ca="1">IF('Conformity Assessment'!$I$19&lt;&gt;"Interval","-",IF($E$10="Consumer's Risk",$E$8-D190*$K$8,$E$8+D190*$K$8))</f>
        <v>105.47657936692359</v>
      </c>
      <c r="G190" s="50">
        <f t="shared" ca="1" si="7"/>
        <v>4.9997256316184555E-2</v>
      </c>
      <c r="H190" s="50">
        <f t="shared" ca="1" si="8"/>
        <v>4.9997265439606114E-2</v>
      </c>
      <c r="I190" s="50">
        <f t="shared" ca="1" si="9"/>
        <v>4.9997260877895335E-2</v>
      </c>
    </row>
    <row r="191" spans="3:9">
      <c r="C191" s="48">
        <v>176</v>
      </c>
      <c r="D191" s="51">
        <f ca="1">IF('Conformity Assessment'!$I$19&lt;&gt;"Interval","-",IF(ABS($E$11-I189)&lt;=ABS($E$11-I190),D189+(RAND()-0.5)*$M$17/C191,D190+(RAND()-0.5)*$M$17/C191))</f>
        <v>1.6447071127973212</v>
      </c>
      <c r="E191" s="82">
        <f ca="1">IF('Conformity Assessment'!$I$19&lt;&gt;"Interval","-",IF($E$10="Consumer's Risk",$E$7+D191*$K$7,$E$7-D191*$K$7))</f>
        <v>93.700591003793974</v>
      </c>
      <c r="F191" s="82">
        <f ca="1">IF('Conformity Assessment'!$I$19&lt;&gt;"Interval","-",IF($E$10="Consumer's Risk",$E$8-D191*$K$8,$E$8+D191*$K$8))</f>
        <v>105.47705543980737</v>
      </c>
      <c r="G191" s="50">
        <f t="shared" ca="1" si="7"/>
        <v>5.0015112652234447E-2</v>
      </c>
      <c r="H191" s="50">
        <f t="shared" ca="1" si="8"/>
        <v>5.0015121766506729E-2</v>
      </c>
      <c r="I191" s="50">
        <f t="shared" ca="1" si="9"/>
        <v>5.0015117209370588E-2</v>
      </c>
    </row>
    <row r="192" spans="3:9">
      <c r="C192" s="48">
        <v>177</v>
      </c>
      <c r="D192" s="51">
        <f ca="1">IF('Conformity Assessment'!$I$19&lt;&gt;"Interval","-",IF(ABS($E$11-I190)&lt;=ABS($E$11-I191),D190+(RAND()-0.5)*$M$17/C192,D191+(RAND()-0.5)*$M$17/C192))</f>
        <v>1.6450701272398112</v>
      </c>
      <c r="E192" s="82">
        <f ca="1">IF('Conformity Assessment'!$I$19&lt;&gt;"Interval","-",IF($E$10="Consumer's Risk",$E$7+D192*$K$7,$E$7-D192*$K$7))</f>
        <v>93.701407786289579</v>
      </c>
      <c r="F192" s="82">
        <f ca="1">IF('Conformity Assessment'!$I$19&lt;&gt;"Interval","-",IF($E$10="Consumer's Risk",$E$8-D192*$K$8,$E$8+D192*$K$8))</f>
        <v>105.47605715009053</v>
      </c>
      <c r="G192" s="50">
        <f t="shared" ca="1" si="7"/>
        <v>4.9977675079827137E-2</v>
      </c>
      <c r="H192" s="50">
        <f t="shared" ca="1" si="8"/>
        <v>4.9977684213295355E-2</v>
      </c>
      <c r="I192" s="50">
        <f t="shared" ca="1" si="9"/>
        <v>4.9977679646561246E-2</v>
      </c>
    </row>
    <row r="193" spans="3:9">
      <c r="C193" s="48">
        <v>178</v>
      </c>
      <c r="D193" s="51">
        <f ca="1">IF('Conformity Assessment'!$I$19&lt;&gt;"Interval","-",IF(ABS($E$11-I191)&lt;=ABS($E$11-I192),D191+(RAND()-0.5)*$M$17/C193,D192+(RAND()-0.5)*$M$17/C193))</f>
        <v>1.644899449369106</v>
      </c>
      <c r="E193" s="82">
        <f ca="1">IF('Conformity Assessment'!$I$19&lt;&gt;"Interval","-",IF($E$10="Consumer's Risk",$E$7+D193*$K$7,$E$7-D193*$K$7))</f>
        <v>93.701023761080492</v>
      </c>
      <c r="F193" s="82">
        <f ca="1">IF('Conformity Assessment'!$I$19&lt;&gt;"Interval","-",IF($E$10="Consumer's Risk",$E$8-D193*$K$8,$E$8+D193*$K$8))</f>
        <v>105.47652651423496</v>
      </c>
      <c r="G193" s="50">
        <f t="shared" ca="1" si="7"/>
        <v>4.9995274253927899E-2</v>
      </c>
      <c r="H193" s="50">
        <f t="shared" ca="1" si="8"/>
        <v>4.9995283378365792E-2</v>
      </c>
      <c r="I193" s="50">
        <f t="shared" ca="1" si="9"/>
        <v>4.9995278816146849E-2</v>
      </c>
    </row>
    <row r="194" spans="3:9">
      <c r="C194" s="48">
        <v>179</v>
      </c>
      <c r="D194" s="51">
        <f ca="1">IF('Conformity Assessment'!$I$19&lt;&gt;"Interval","-",IF(ABS($E$11-I192)&lt;=ABS($E$11-I193),D192+(RAND()-0.5)*$M$17/C194,D193+(RAND()-0.5)*$M$17/C194))</f>
        <v>1.6450742392069369</v>
      </c>
      <c r="E194" s="82">
        <f ca="1">IF('Conformity Assessment'!$I$19&lt;&gt;"Interval","-",IF($E$10="Consumer's Risk",$E$7+D194*$K$7,$E$7-D194*$K$7))</f>
        <v>93.70141703821561</v>
      </c>
      <c r="F194" s="82">
        <f ca="1">IF('Conformity Assessment'!$I$19&lt;&gt;"Interval","-",IF($E$10="Consumer's Risk",$E$8-D194*$K$8,$E$8+D194*$K$8))</f>
        <v>105.47604584218092</v>
      </c>
      <c r="G194" s="50">
        <f t="shared" ca="1" si="7"/>
        <v>4.9977251141904808E-2</v>
      </c>
      <c r="H194" s="50">
        <f t="shared" ca="1" si="8"/>
        <v>4.9977260275590372E-2</v>
      </c>
      <c r="I194" s="50">
        <f t="shared" ca="1" si="9"/>
        <v>4.9977255708747587E-2</v>
      </c>
    </row>
    <row r="195" spans="3:9">
      <c r="C195" s="48">
        <v>180</v>
      </c>
      <c r="D195" s="51">
        <f ca="1">IF('Conformity Assessment'!$I$19&lt;&gt;"Interval","-",IF(ABS($E$11-I193)&lt;=ABS($E$11-I194),D193+(RAND()-0.5)*$M$17/C195,D194+(RAND()-0.5)*$M$17/C195))</f>
        <v>1.6446259817912348</v>
      </c>
      <c r="E195" s="82">
        <f ca="1">IF('Conformity Assessment'!$I$19&lt;&gt;"Interval","-",IF($E$10="Consumer's Risk",$E$7+D195*$K$7,$E$7-D195*$K$7))</f>
        <v>93.700408459030285</v>
      </c>
      <c r="F195" s="82">
        <f ca="1">IF('Conformity Assessment'!$I$19&lt;&gt;"Interval","-",IF($E$10="Consumer's Risk",$E$8-D195*$K$8,$E$8+D195*$K$8))</f>
        <v>105.4772785500741</v>
      </c>
      <c r="G195" s="50">
        <f t="shared" ca="1" si="7"/>
        <v>5.002348272559004E-2</v>
      </c>
      <c r="H195" s="50">
        <f t="shared" ca="1" si="8"/>
        <v>5.0023491835577437E-2</v>
      </c>
      <c r="I195" s="50">
        <f t="shared" ca="1" si="9"/>
        <v>5.0023487280583742E-2</v>
      </c>
    </row>
    <row r="196" spans="3:9">
      <c r="C196" s="48">
        <v>181</v>
      </c>
      <c r="D196" s="51">
        <f ca="1">IF('Conformity Assessment'!$I$19&lt;&gt;"Interval","-",IF(ABS($E$11-I194)&lt;=ABS($E$11-I195),D194+(RAND()-0.5)*$M$17/C196,D195+(RAND()-0.5)*$M$17/C196))</f>
        <v>1.6447027711942075</v>
      </c>
      <c r="E196" s="82">
        <f ca="1">IF('Conformity Assessment'!$I$19&lt;&gt;"Interval","-",IF($E$10="Consumer's Risk",$E$7+D196*$K$7,$E$7-D196*$K$7))</f>
        <v>93.700581235186974</v>
      </c>
      <c r="F196" s="82">
        <f ca="1">IF('Conformity Assessment'!$I$19&lt;&gt;"Interval","-",IF($E$10="Consumer's Risk",$E$8-D196*$K$8,$E$8+D196*$K$8))</f>
        <v>105.47706737921592</v>
      </c>
      <c r="G196" s="50">
        <f t="shared" ca="1" si="7"/>
        <v>5.0015560535769908E-2</v>
      </c>
      <c r="H196" s="50">
        <f t="shared" ca="1" si="8"/>
        <v>5.0015569649812637E-2</v>
      </c>
      <c r="I196" s="50">
        <f t="shared" ca="1" si="9"/>
        <v>5.0015565092791273E-2</v>
      </c>
    </row>
    <row r="197" spans="3:9">
      <c r="C197" s="48">
        <v>182</v>
      </c>
      <c r="D197" s="51">
        <f ca="1">IF('Conformity Assessment'!$I$19&lt;&gt;"Interval","-",IF(ABS($E$11-I195)&lt;=ABS($E$11-I196),D195+(RAND()-0.5)*$M$17/C197,D196+(RAND()-0.5)*$M$17/C197))</f>
        <v>1.6443294408104399</v>
      </c>
      <c r="E197" s="82">
        <f ca="1">IF('Conformity Assessment'!$I$19&lt;&gt;"Interval","-",IF($E$10="Consumer's Risk",$E$7+D197*$K$7,$E$7-D197*$K$7))</f>
        <v>93.699741241823489</v>
      </c>
      <c r="F197" s="82">
        <f ca="1">IF('Conformity Assessment'!$I$19&lt;&gt;"Interval","-",IF($E$10="Consumer's Risk",$E$8-D197*$K$8,$E$8+D197*$K$8))</f>
        <v>105.47809403777129</v>
      </c>
      <c r="G197" s="50">
        <f t="shared" ca="1" si="7"/>
        <v>5.0054085584272871E-2</v>
      </c>
      <c r="H197" s="50">
        <f t="shared" ca="1" si="8"/>
        <v>5.0054094678615012E-2</v>
      </c>
      <c r="I197" s="50">
        <f t="shared" ca="1" si="9"/>
        <v>5.0054090131443942E-2</v>
      </c>
    </row>
    <row r="198" spans="3:9">
      <c r="C198" s="48">
        <v>183</v>
      </c>
      <c r="D198" s="51">
        <f ca="1">IF('Conformity Assessment'!$I$19&lt;&gt;"Interval","-",IF(ABS($E$11-I196)&lt;=ABS($E$11-I197),D196+(RAND()-0.5)*$M$17/C198,D197+(RAND()-0.5)*$M$17/C198))</f>
        <v>1.6446677252138959</v>
      </c>
      <c r="E198" s="82">
        <f ca="1">IF('Conformity Assessment'!$I$19&lt;&gt;"Interval","-",IF($E$10="Consumer's Risk",$E$7+D198*$K$7,$E$7-D198*$K$7))</f>
        <v>93.700502381731269</v>
      </c>
      <c r="F198" s="82">
        <f ca="1">IF('Conformity Assessment'!$I$19&lt;&gt;"Interval","-",IF($E$10="Consumer's Risk",$E$8-D198*$K$8,$E$8+D198*$K$8))</f>
        <v>105.47716375566179</v>
      </c>
      <c r="G198" s="50">
        <f t="shared" ca="1" si="7"/>
        <v>5.0019176026543044E-2</v>
      </c>
      <c r="H198" s="50">
        <f t="shared" ca="1" si="8"/>
        <v>5.0019185138734816E-2</v>
      </c>
      <c r="I198" s="50">
        <f t="shared" ca="1" si="9"/>
        <v>5.0019180582638934E-2</v>
      </c>
    </row>
    <row r="199" spans="3:9">
      <c r="C199" s="48">
        <v>184</v>
      </c>
      <c r="D199" s="51">
        <f ca="1">IF('Conformity Assessment'!$I$19&lt;&gt;"Interval","-",IF(ABS($E$11-I197)&lt;=ABS($E$11-I198),D197+(RAND()-0.5)*$M$17/C199,D198+(RAND()-0.5)*$M$17/C199))</f>
        <v>1.6451527905522778</v>
      </c>
      <c r="E199" s="82">
        <f ca="1">IF('Conformity Assessment'!$I$19&lt;&gt;"Interval","-",IF($E$10="Consumer's Risk",$E$7+D199*$K$7,$E$7-D199*$K$7))</f>
        <v>93.70159377874262</v>
      </c>
      <c r="F199" s="82">
        <f ca="1">IF('Conformity Assessment'!$I$19&lt;&gt;"Interval","-",IF($E$10="Consumer's Risk",$E$8-D199*$K$8,$E$8+D199*$K$8))</f>
        <v>105.47582982598124</v>
      </c>
      <c r="G199" s="50">
        <f t="shared" ca="1" si="7"/>
        <v>4.9969153161316504E-2</v>
      </c>
      <c r="H199" s="50">
        <f t="shared" ca="1" si="8"/>
        <v>4.9969162299160742E-2</v>
      </c>
      <c r="I199" s="50">
        <f t="shared" ca="1" si="9"/>
        <v>4.996915773023862E-2</v>
      </c>
    </row>
    <row r="200" spans="3:9">
      <c r="C200" s="48">
        <v>185</v>
      </c>
      <c r="D200" s="51">
        <f ca="1">IF('Conformity Assessment'!$I$19&lt;&gt;"Interval","-",IF(ABS($E$11-I198)&lt;=ABS($E$11-I199),D198+(RAND()-0.5)*$M$17/C200,D199+(RAND()-0.5)*$M$17/C200))</f>
        <v>1.6449158120722285</v>
      </c>
      <c r="E200" s="82">
        <f ca="1">IF('Conformity Assessment'!$I$19&lt;&gt;"Interval","-",IF($E$10="Consumer's Risk",$E$7+D200*$K$7,$E$7-D200*$K$7))</f>
        <v>93.701060577162508</v>
      </c>
      <c r="F200" s="82">
        <f ca="1">IF('Conformity Assessment'!$I$19&lt;&gt;"Interval","-",IF($E$10="Consumer's Risk",$E$8-D200*$K$8,$E$8+D200*$K$8))</f>
        <v>105.47648151680137</v>
      </c>
      <c r="G200" s="50">
        <f t="shared" ca="1" si="7"/>
        <v>4.9993586825963957E-2</v>
      </c>
      <c r="H200" s="50">
        <f t="shared" ca="1" si="8"/>
        <v>4.9993595951266692E-2</v>
      </c>
      <c r="I200" s="50">
        <f t="shared" ca="1" si="9"/>
        <v>4.9993591388615324E-2</v>
      </c>
    </row>
    <row r="201" spans="3:9">
      <c r="C201" s="48">
        <v>186</v>
      </c>
      <c r="D201" s="51">
        <f ca="1">IF('Conformity Assessment'!$I$19&lt;&gt;"Interval","-",IF(ABS($E$11-I199)&lt;=ABS($E$11-I200),D199+(RAND()-0.5)*$M$17/C201,D200+(RAND()-0.5)*$M$17/C201))</f>
        <v>1.6448515635657708</v>
      </c>
      <c r="E201" s="82">
        <f ca="1">IF('Conformity Assessment'!$I$19&lt;&gt;"Interval","-",IF($E$10="Consumer's Risk",$E$7+D201*$K$7,$E$7-D201*$K$7))</f>
        <v>93.70091601802298</v>
      </c>
      <c r="F201" s="82">
        <f ca="1">IF('Conformity Assessment'!$I$19&lt;&gt;"Interval","-",IF($E$10="Consumer's Risk",$E$8-D201*$K$8,$E$8+D201*$K$8))</f>
        <v>105.47665820019412</v>
      </c>
      <c r="G201" s="50">
        <f t="shared" ca="1" si="7"/>
        <v>5.0000212809184777E-2</v>
      </c>
      <c r="H201" s="50">
        <f t="shared" ca="1" si="8"/>
        <v>5.0000221931090029E-2</v>
      </c>
      <c r="I201" s="50">
        <f t="shared" ca="1" si="9"/>
        <v>5.0000217370137406E-2</v>
      </c>
    </row>
    <row r="202" spans="3:9">
      <c r="C202" s="48">
        <v>187</v>
      </c>
      <c r="D202" s="51">
        <f ca="1">IF('Conformity Assessment'!$I$19&lt;&gt;"Interval","-",IF(ABS($E$11-I200)&lt;=ABS($E$11-I201),D200+(RAND()-0.5)*$M$17/C202,D201+(RAND()-0.5)*$M$17/C202))</f>
        <v>1.6443653951746779</v>
      </c>
      <c r="E202" s="82">
        <f ca="1">IF('Conformity Assessment'!$I$19&lt;&gt;"Interval","-",IF($E$10="Consumer's Risk",$E$7+D202*$K$7,$E$7-D202*$K$7))</f>
        <v>93.699822139143023</v>
      </c>
      <c r="F202" s="82">
        <f ca="1">IF('Conformity Assessment'!$I$19&lt;&gt;"Interval","-",IF($E$10="Consumer's Risk",$E$8-D202*$K$8,$E$8+D202*$K$8))</f>
        <v>105.47799516326964</v>
      </c>
      <c r="G202" s="50">
        <f t="shared" ca="1" si="7"/>
        <v>5.0050374319507658E-2</v>
      </c>
      <c r="H202" s="50">
        <f t="shared" ca="1" si="8"/>
        <v>5.0050383415745692E-2</v>
      </c>
      <c r="I202" s="50">
        <f t="shared" ca="1" si="9"/>
        <v>5.0050378867626671E-2</v>
      </c>
    </row>
    <row r="203" spans="3:9">
      <c r="C203" s="48">
        <v>188</v>
      </c>
      <c r="D203" s="51">
        <f ca="1">IF('Conformity Assessment'!$I$19&lt;&gt;"Interval","-",IF(ABS($E$11-I201)&lt;=ABS($E$11-I202),D201+(RAND()-0.5)*$M$17/C203,D202+(RAND()-0.5)*$M$17/C203))</f>
        <v>1.6452077834180903</v>
      </c>
      <c r="E203" s="82">
        <f ca="1">IF('Conformity Assessment'!$I$19&lt;&gt;"Interval","-",IF($E$10="Consumer's Risk",$E$7+D203*$K$7,$E$7-D203*$K$7))</f>
        <v>93.701717512690706</v>
      </c>
      <c r="F203" s="82">
        <f ca="1">IF('Conformity Assessment'!$I$19&lt;&gt;"Interval","-",IF($E$10="Consumer's Risk",$E$8-D203*$K$8,$E$8+D203*$K$8))</f>
        <v>105.47567859560026</v>
      </c>
      <c r="G203" s="50">
        <f t="shared" ca="1" si="7"/>
        <v>4.9963484483829805E-2</v>
      </c>
      <c r="H203" s="50">
        <f t="shared" ca="1" si="8"/>
        <v>4.99634936245874E-2</v>
      </c>
      <c r="I203" s="50">
        <f t="shared" ca="1" si="9"/>
        <v>4.9963489054208603E-2</v>
      </c>
    </row>
    <row r="204" spans="3:9">
      <c r="C204" s="48">
        <v>189</v>
      </c>
      <c r="D204" s="51">
        <f ca="1">IF('Conformity Assessment'!$I$19&lt;&gt;"Interval","-",IF(ABS($E$11-I202)&lt;=ABS($E$11-I203),D202+(RAND()-0.5)*$M$17/C204,D203+(RAND()-0.5)*$M$17/C204))</f>
        <v>1.6453947959803197</v>
      </c>
      <c r="E204" s="82">
        <f ca="1">IF('Conformity Assessment'!$I$19&lt;&gt;"Interval","-",IF($E$10="Consumer's Risk",$E$7+D204*$K$7,$E$7-D204*$K$7))</f>
        <v>93.702138290955716</v>
      </c>
      <c r="F204" s="82">
        <f ca="1">IF('Conformity Assessment'!$I$19&lt;&gt;"Interval","-",IF($E$10="Consumer's Risk",$E$8-D204*$K$8,$E$8+D204*$K$8))</f>
        <v>105.47516431105412</v>
      </c>
      <c r="G204" s="50">
        <f t="shared" ca="1" si="7"/>
        <v>4.9944211022392181E-2</v>
      </c>
      <c r="H204" s="50">
        <f t="shared" ca="1" si="8"/>
        <v>4.9944220173061313E-2</v>
      </c>
      <c r="I204" s="50">
        <f t="shared" ca="1" si="9"/>
        <v>4.9944215597726743E-2</v>
      </c>
    </row>
    <row r="205" spans="3:9">
      <c r="C205" s="48">
        <v>190</v>
      </c>
      <c r="D205" s="51">
        <f ca="1">IF('Conformity Assessment'!$I$19&lt;&gt;"Interval","-",IF(ABS($E$11-I203)&lt;=ABS($E$11-I204),D203+(RAND()-0.5)*$M$17/C205,D204+(RAND()-0.5)*$M$17/C205))</f>
        <v>1.6447039788939519</v>
      </c>
      <c r="E205" s="82">
        <f ca="1">IF('Conformity Assessment'!$I$19&lt;&gt;"Interval","-",IF($E$10="Consumer's Risk",$E$7+D205*$K$7,$E$7-D205*$K$7))</f>
        <v>93.700583952511394</v>
      </c>
      <c r="F205" s="82">
        <f ca="1">IF('Conformity Assessment'!$I$19&lt;&gt;"Interval","-",IF($E$10="Consumer's Risk",$E$8-D205*$K$8,$E$8+D205*$K$8))</f>
        <v>105.47706405804163</v>
      </c>
      <c r="G205" s="50">
        <f t="shared" ca="1" si="7"/>
        <v>5.0015435948097875E-2</v>
      </c>
      <c r="H205" s="50">
        <f t="shared" ca="1" si="8"/>
        <v>5.0015445062204476E-2</v>
      </c>
      <c r="I205" s="50">
        <f t="shared" ca="1" si="9"/>
        <v>5.0015440505151179E-2</v>
      </c>
    </row>
    <row r="206" spans="3:9">
      <c r="C206" s="48">
        <v>191</v>
      </c>
      <c r="D206" s="51">
        <f ca="1">IF('Conformity Assessment'!$I$19&lt;&gt;"Interval","-",IF(ABS($E$11-I204)&lt;=ABS($E$11-I205),D204+(RAND()-0.5)*$M$17/C206,D205+(RAND()-0.5)*$M$17/C206))</f>
        <v>1.6446251641111762</v>
      </c>
      <c r="E206" s="82">
        <f ca="1">IF('Conformity Assessment'!$I$19&lt;&gt;"Interval","-",IF($E$10="Consumer's Risk",$E$7+D206*$K$7,$E$7-D206*$K$7))</f>
        <v>93.700406619250145</v>
      </c>
      <c r="F206" s="82">
        <f ca="1">IF('Conformity Assessment'!$I$19&lt;&gt;"Interval","-",IF($E$10="Consumer's Risk",$E$8-D206*$K$8,$E$8+D206*$K$8))</f>
        <v>105.47728079869427</v>
      </c>
      <c r="G206" s="50">
        <f t="shared" ca="1" si="7"/>
        <v>5.0023567089184852E-2</v>
      </c>
      <c r="H206" s="50">
        <f t="shared" ca="1" si="8"/>
        <v>5.0023576199128818E-2</v>
      </c>
      <c r="I206" s="50">
        <f t="shared" ca="1" si="9"/>
        <v>5.0023571644156835E-2</v>
      </c>
    </row>
    <row r="207" spans="3:9">
      <c r="C207" s="48">
        <v>192</v>
      </c>
      <c r="D207" s="51">
        <f ca="1">IF('Conformity Assessment'!$I$19&lt;&gt;"Interval","-",IF(ABS($E$11-I205)&lt;=ABS($E$11-I206),D205+(RAND()-0.5)*$M$17/C207,D206+(RAND()-0.5)*$M$17/C207))</f>
        <v>1.6451825081143232</v>
      </c>
      <c r="E207" s="82">
        <f ca="1">IF('Conformity Assessment'!$I$19&lt;&gt;"Interval","-",IF($E$10="Consumer's Risk",$E$7+D207*$K$7,$E$7-D207*$K$7))</f>
        <v>93.701660643257227</v>
      </c>
      <c r="F207" s="82">
        <f ca="1">IF('Conformity Assessment'!$I$19&lt;&gt;"Interval","-",IF($E$10="Consumer's Risk",$E$8-D207*$K$8,$E$8+D207*$K$8))</f>
        <v>105.47574810268561</v>
      </c>
      <c r="G207" s="50">
        <f t="shared" ca="1" si="7"/>
        <v>4.9966089804371693E-2</v>
      </c>
      <c r="H207" s="50">
        <f t="shared" ca="1" si="8"/>
        <v>4.9966098943790262E-2</v>
      </c>
      <c r="I207" s="50">
        <f t="shared" ca="1" si="9"/>
        <v>4.9966094374080977E-2</v>
      </c>
    </row>
    <row r="208" spans="3:9">
      <c r="C208" s="48">
        <v>193</v>
      </c>
      <c r="D208" s="51">
        <f ca="1">IF('Conformity Assessment'!$I$19&lt;&gt;"Interval","-",IF(ABS($E$11-I206)&lt;=ABS($E$11-I207),D206+(RAND()-0.5)*$M$17/C208,D207+(RAND()-0.5)*$M$17/C208))</f>
        <v>1.6444867973784483</v>
      </c>
      <c r="E208" s="82">
        <f ca="1">IF('Conformity Assessment'!$I$19&lt;&gt;"Interval","-",IF($E$10="Consumer's Risk",$E$7+D208*$K$7,$E$7-D208*$K$7))</f>
        <v>93.700095294101516</v>
      </c>
      <c r="F208" s="82">
        <f ca="1">IF('Conformity Assessment'!$I$19&lt;&gt;"Interval","-",IF($E$10="Consumer's Risk",$E$8-D208*$K$8,$E$8+D208*$K$8))</f>
        <v>105.47766130720927</v>
      </c>
      <c r="G208" s="50">
        <f t="shared" ref="G208:G271" ca="1" si="10">IF(E208="-","-",IF($G$13="Consumer's Risk",_xlfn.NORM.DIST($E$7,E208,$K$7,TRUE)+(1-_xlfn.NORM.DIST($E$8,E208,$K$7,TRUE)),(_xlfn.NORM.DIST($E$8,E208,$K$7,TRUE)-_xlfn.NORM.DIST($E$7,E208,$K$7,TRUE))))</f>
        <v>5.0037844618503476E-2</v>
      </c>
      <c r="H208" s="50">
        <f t="shared" ref="H208:H271" ca="1" si="11">IF(F208="-","-",IF($G$13="Consumer's Risk",_xlfn.NORM.DIST($E$7,F208,$K$8,TRUE)+(1-_xlfn.NORM.DIST($E$8,F208,$K$8,TRUE)),(_xlfn.NORM.DIST($E$8,F208,$K$8,TRUE)-_xlfn.NORM.DIST($E$7,F208,$K$8,TRUE))))</f>
        <v>5.0037853721145019E-2</v>
      </c>
      <c r="I208" s="50">
        <f t="shared" ref="I208:I271" ca="1" si="12">IF(COUNT(G208:H208)=0,"-",AVERAGE(G208:H208))</f>
        <v>5.0037849169824247E-2</v>
      </c>
    </row>
    <row r="209" spans="3:9">
      <c r="C209" s="48">
        <v>194</v>
      </c>
      <c r="D209" s="51">
        <f ca="1">IF('Conformity Assessment'!$I$19&lt;&gt;"Interval","-",IF(ABS($E$11-I207)&lt;=ABS($E$11-I208),D207+(RAND()-0.5)*$M$17/C209,D208+(RAND()-0.5)*$M$17/C209))</f>
        <v>1.6447779816456278</v>
      </c>
      <c r="E209" s="82">
        <f ca="1">IF('Conformity Assessment'!$I$19&lt;&gt;"Interval","-",IF($E$10="Consumer's Risk",$E$7+D209*$K$7,$E$7-D209*$K$7))</f>
        <v>93.700750458702657</v>
      </c>
      <c r="F209" s="82">
        <f ca="1">IF('Conformity Assessment'!$I$19&lt;&gt;"Interval","-",IF($E$10="Consumer's Risk",$E$8-D209*$K$8,$E$8+D209*$K$8))</f>
        <v>105.47686055047453</v>
      </c>
      <c r="G209" s="50">
        <f t="shared" ca="1" si="10"/>
        <v>5.0007802212656959E-2</v>
      </c>
      <c r="H209" s="50">
        <f t="shared" ca="1" si="11"/>
        <v>5.0007811330673238E-2</v>
      </c>
      <c r="I209" s="50">
        <f t="shared" ca="1" si="12"/>
        <v>5.0007806771665095E-2</v>
      </c>
    </row>
    <row r="210" spans="3:9">
      <c r="C210" s="48">
        <v>195</v>
      </c>
      <c r="D210" s="51">
        <f ca="1">IF('Conformity Assessment'!$I$19&lt;&gt;"Interval","-",IF(ABS($E$11-I208)&lt;=ABS($E$11-I209),D208+(RAND()-0.5)*$M$17/C210,D209+(RAND()-0.5)*$M$17/C210))</f>
        <v>1.644483892335417</v>
      </c>
      <c r="E210" s="82">
        <f ca="1">IF('Conformity Assessment'!$I$19&lt;&gt;"Interval","-",IF($E$10="Consumer's Risk",$E$7+D210*$K$7,$E$7-D210*$K$7))</f>
        <v>93.700088757754685</v>
      </c>
      <c r="F210" s="82">
        <f ca="1">IF('Conformity Assessment'!$I$19&lt;&gt;"Interval","-",IF($E$10="Consumer's Risk",$E$8-D210*$K$8,$E$8+D210*$K$8))</f>
        <v>105.47766929607761</v>
      </c>
      <c r="G210" s="50">
        <f t="shared" ca="1" si="10"/>
        <v>5.0038144413508838E-2</v>
      </c>
      <c r="H210" s="50">
        <f t="shared" ca="1" si="11"/>
        <v>5.0038153515996456E-2</v>
      </c>
      <c r="I210" s="50">
        <f t="shared" ca="1" si="12"/>
        <v>5.0038148964752643E-2</v>
      </c>
    </row>
    <row r="211" spans="3:9">
      <c r="C211" s="48">
        <v>196</v>
      </c>
      <c r="D211" s="51">
        <f ca="1">IF('Conformity Assessment'!$I$19&lt;&gt;"Interval","-",IF(ABS($E$11-I209)&lt;=ABS($E$11-I210),D209+(RAND()-0.5)*$M$17/C211,D210+(RAND()-0.5)*$M$17/C211))</f>
        <v>1.6447562432922085</v>
      </c>
      <c r="E211" s="82">
        <f ca="1">IF('Conformity Assessment'!$I$19&lt;&gt;"Interval","-",IF($E$10="Consumer's Risk",$E$7+D211*$K$7,$E$7-D211*$K$7))</f>
        <v>93.700701547407476</v>
      </c>
      <c r="F211" s="82">
        <f ca="1">IF('Conformity Assessment'!$I$19&lt;&gt;"Interval","-",IF($E$10="Consumer's Risk",$E$8-D211*$K$8,$E$8+D211*$K$8))</f>
        <v>105.47692033094643</v>
      </c>
      <c r="G211" s="50">
        <f t="shared" ca="1" si="10"/>
        <v>5.0010044530716044E-2</v>
      </c>
      <c r="H211" s="50">
        <f t="shared" ca="1" si="11"/>
        <v>5.0010053647584041E-2</v>
      </c>
      <c r="I211" s="50">
        <f t="shared" ca="1" si="12"/>
        <v>5.0010049089150042E-2</v>
      </c>
    </row>
    <row r="212" spans="3:9">
      <c r="C212" s="48">
        <v>197</v>
      </c>
      <c r="D212" s="51">
        <f ca="1">IF('Conformity Assessment'!$I$19&lt;&gt;"Interval","-",IF(ABS($E$11-I210)&lt;=ABS($E$11-I211),D210+(RAND()-0.5)*$M$17/C212,D211+(RAND()-0.5)*$M$17/C212))</f>
        <v>1.6445104776730912</v>
      </c>
      <c r="E212" s="82">
        <f ca="1">IF('Conformity Assessment'!$I$19&lt;&gt;"Interval","-",IF($E$10="Consumer's Risk",$E$7+D212*$K$7,$E$7-D212*$K$7))</f>
        <v>93.700148574764455</v>
      </c>
      <c r="F212" s="82">
        <f ca="1">IF('Conformity Assessment'!$I$19&lt;&gt;"Interval","-",IF($E$10="Consumer's Risk",$E$8-D212*$K$8,$E$8+D212*$K$8))</f>
        <v>105.477596186399</v>
      </c>
      <c r="G212" s="50">
        <f t="shared" ca="1" si="10"/>
        <v>5.00354009098265E-2</v>
      </c>
      <c r="H212" s="50">
        <f t="shared" ca="1" si="11"/>
        <v>5.0035410013716877E-2</v>
      </c>
      <c r="I212" s="50">
        <f t="shared" ca="1" si="12"/>
        <v>5.0035405461771688E-2</v>
      </c>
    </row>
    <row r="213" spans="3:9">
      <c r="C213" s="48">
        <v>198</v>
      </c>
      <c r="D213" s="51">
        <f ca="1">IF('Conformity Assessment'!$I$19&lt;&gt;"Interval","-",IF(ABS($E$11-I211)&lt;=ABS($E$11-I212),D211+(RAND()-0.5)*$M$17/C213,D212+(RAND()-0.5)*$M$17/C213))</f>
        <v>1.6446080779876275</v>
      </c>
      <c r="E213" s="82">
        <f ca="1">IF('Conformity Assessment'!$I$19&lt;&gt;"Interval","-",IF($E$10="Consumer's Risk",$E$7+D213*$K$7,$E$7-D213*$K$7))</f>
        <v>93.700368175472164</v>
      </c>
      <c r="F213" s="82">
        <f ca="1">IF('Conformity Assessment'!$I$19&lt;&gt;"Interval","-",IF($E$10="Consumer's Risk",$E$8-D213*$K$8,$E$8+D213*$K$8))</f>
        <v>105.47732778553403</v>
      </c>
      <c r="G213" s="50">
        <f t="shared" ca="1" si="10"/>
        <v>5.0025329964534404E-2</v>
      </c>
      <c r="H213" s="50">
        <f t="shared" ca="1" si="11"/>
        <v>5.0025339073576473E-2</v>
      </c>
      <c r="I213" s="50">
        <f t="shared" ca="1" si="12"/>
        <v>5.0025334519055442E-2</v>
      </c>
    </row>
    <row r="214" spans="3:9">
      <c r="C214" s="48">
        <v>199</v>
      </c>
      <c r="D214" s="51">
        <f ca="1">IF('Conformity Assessment'!$I$19&lt;&gt;"Interval","-",IF(ABS($E$11-I212)&lt;=ABS($E$11-I213),D212+(RAND()-0.5)*$M$17/C214,D213+(RAND()-0.5)*$M$17/C214))</f>
        <v>1.6442529305176261</v>
      </c>
      <c r="E214" s="82">
        <f ca="1">IF('Conformity Assessment'!$I$19&lt;&gt;"Interval","-",IF($E$10="Consumer's Risk",$E$7+D214*$K$7,$E$7-D214*$K$7))</f>
        <v>93.699569093664664</v>
      </c>
      <c r="F214" s="82">
        <f ca="1">IF('Conformity Assessment'!$I$19&lt;&gt;"Interval","-",IF($E$10="Consumer's Risk",$E$8-D214*$K$8,$E$8+D214*$K$8))</f>
        <v>105.47830444107653</v>
      </c>
      <c r="G214" s="50">
        <f t="shared" ca="1" si="10"/>
        <v>5.0061983824620862E-2</v>
      </c>
      <c r="H214" s="50">
        <f t="shared" ca="1" si="11"/>
        <v>5.0061992914931401E-2</v>
      </c>
      <c r="I214" s="50">
        <f t="shared" ca="1" si="12"/>
        <v>5.0061988369776128E-2</v>
      </c>
    </row>
    <row r="215" spans="3:9">
      <c r="C215" s="48">
        <v>200</v>
      </c>
      <c r="D215" s="51">
        <f ca="1">IF('Conformity Assessment'!$I$19&lt;&gt;"Interval","-",IF(ABS($E$11-I213)&lt;=ABS($E$11-I214),D213+(RAND()-0.5)*$M$17/C215,D214+(RAND()-0.5)*$M$17/C215))</f>
        <v>1.6448099466450707</v>
      </c>
      <c r="E215" s="82">
        <f ca="1">IF('Conformity Assessment'!$I$19&lt;&gt;"Interval","-",IF($E$10="Consumer's Risk",$E$7+D215*$K$7,$E$7-D215*$K$7))</f>
        <v>93.700822379951404</v>
      </c>
      <c r="F215" s="82">
        <f ca="1">IF('Conformity Assessment'!$I$19&lt;&gt;"Interval","-",IF($E$10="Consumer's Risk",$E$8-D215*$K$8,$E$8+D215*$K$8))</f>
        <v>105.47677264672606</v>
      </c>
      <c r="G215" s="50">
        <f t="shared" ca="1" si="10"/>
        <v>5.0004505158429767E-2</v>
      </c>
      <c r="H215" s="50">
        <f t="shared" ca="1" si="11"/>
        <v>5.0004514278135487E-2</v>
      </c>
      <c r="I215" s="50">
        <f t="shared" ca="1" si="12"/>
        <v>5.000450971828263E-2</v>
      </c>
    </row>
    <row r="216" spans="3:9">
      <c r="C216" s="48">
        <v>201</v>
      </c>
      <c r="D216" s="51">
        <f ca="1">IF('Conformity Assessment'!$I$19&lt;&gt;"Interval","-",IF(ABS($E$11-I214)&lt;=ABS($E$11-I215),D214+(RAND()-0.5)*$M$17/C216,D215+(RAND()-0.5)*$M$17/C216))</f>
        <v>1.6448556554348703</v>
      </c>
      <c r="E216" s="82">
        <f ca="1">IF('Conformity Assessment'!$I$19&lt;&gt;"Interval","-",IF($E$10="Consumer's Risk",$E$7+D216*$K$7,$E$7-D216*$K$7))</f>
        <v>93.700925224728465</v>
      </c>
      <c r="F216" s="82">
        <f ca="1">IF('Conformity Assessment'!$I$19&lt;&gt;"Interval","-",IF($E$10="Consumer's Risk",$E$8-D216*$K$8,$E$8+D216*$K$8))</f>
        <v>105.4766469475541</v>
      </c>
      <c r="G216" s="50">
        <f t="shared" ca="1" si="10"/>
        <v>4.999979079163222E-2</v>
      </c>
      <c r="H216" s="50">
        <f t="shared" ca="1" si="11"/>
        <v>4.9999799913754465E-2</v>
      </c>
      <c r="I216" s="50">
        <f t="shared" ca="1" si="12"/>
        <v>4.9999795352693346E-2</v>
      </c>
    </row>
    <row r="217" spans="3:9">
      <c r="C217" s="48">
        <v>202</v>
      </c>
      <c r="D217" s="51">
        <f ca="1">IF('Conformity Assessment'!$I$19&lt;&gt;"Interval","-",IF(ABS($E$11-I215)&lt;=ABS($E$11-I216),D215+(RAND()-0.5)*$M$17/C217,D216+(RAND()-0.5)*$M$17/C217))</f>
        <v>1.6450026708798977</v>
      </c>
      <c r="E217" s="82">
        <f ca="1">IF('Conformity Assessment'!$I$19&lt;&gt;"Interval","-",IF($E$10="Consumer's Risk",$E$7+D217*$K$7,$E$7-D217*$K$7))</f>
        <v>93.701256009479764</v>
      </c>
      <c r="F217" s="82">
        <f ca="1">IF('Conformity Assessment'!$I$19&lt;&gt;"Interval","-",IF($E$10="Consumer's Risk",$E$8-D217*$K$8,$E$8+D217*$K$8))</f>
        <v>105.47624265508028</v>
      </c>
      <c r="G217" s="50">
        <f t="shared" ca="1" si="10"/>
        <v>4.9984630143352096E-2</v>
      </c>
      <c r="H217" s="50">
        <f t="shared" ca="1" si="11"/>
        <v>4.998463927324967E-2</v>
      </c>
      <c r="I217" s="50">
        <f t="shared" ca="1" si="12"/>
        <v>4.9984634708300883E-2</v>
      </c>
    </row>
    <row r="218" spans="3:9">
      <c r="C218" s="48">
        <v>203</v>
      </c>
      <c r="D218" s="51">
        <f ca="1">IF('Conformity Assessment'!$I$19&lt;&gt;"Interval","-",IF(ABS($E$11-I216)&lt;=ABS($E$11-I217),D216+(RAND()-0.5)*$M$17/C218,D217+(RAND()-0.5)*$M$17/C218))</f>
        <v>1.645256711715388</v>
      </c>
      <c r="E218" s="82">
        <f ca="1">IF('Conformity Assessment'!$I$19&lt;&gt;"Interval","-",IF($E$10="Consumer's Risk",$E$7+D218*$K$7,$E$7-D218*$K$7))</f>
        <v>93.701827601359625</v>
      </c>
      <c r="F218" s="82">
        <f ca="1">IF('Conformity Assessment'!$I$19&lt;&gt;"Interval","-",IF($E$10="Consumer's Risk",$E$8-D218*$K$8,$E$8+D218*$K$8))</f>
        <v>105.47554404278269</v>
      </c>
      <c r="G218" s="50">
        <f t="shared" ca="1" si="10"/>
        <v>4.9958441374619397E-2</v>
      </c>
      <c r="H218" s="50">
        <f t="shared" ca="1" si="11"/>
        <v>4.9958450517969329E-2</v>
      </c>
      <c r="I218" s="50">
        <f t="shared" ca="1" si="12"/>
        <v>4.9958445946294366E-2</v>
      </c>
    </row>
    <row r="219" spans="3:9">
      <c r="C219" s="48">
        <v>204</v>
      </c>
      <c r="D219" s="51">
        <f ca="1">IF('Conformity Assessment'!$I$19&lt;&gt;"Interval","-",IF(ABS($E$11-I217)&lt;=ABS($E$11-I218),D217+(RAND()-0.5)*$M$17/C219,D218+(RAND()-0.5)*$M$17/C219))</f>
        <v>1.6453661263007016</v>
      </c>
      <c r="E219" s="82">
        <f ca="1">IF('Conformity Assessment'!$I$19&lt;&gt;"Interval","-",IF($E$10="Consumer's Risk",$E$7+D219*$K$7,$E$7-D219*$K$7))</f>
        <v>93.702073784176577</v>
      </c>
      <c r="F219" s="82">
        <f ca="1">IF('Conformity Assessment'!$I$19&lt;&gt;"Interval","-",IF($E$10="Consumer's Risk",$E$8-D219*$K$8,$E$8+D219*$K$8))</f>
        <v>105.47524315267307</v>
      </c>
      <c r="G219" s="50">
        <f t="shared" ca="1" si="10"/>
        <v>4.9947165326542205E-2</v>
      </c>
      <c r="H219" s="50">
        <f t="shared" ca="1" si="11"/>
        <v>4.9947174475691344E-2</v>
      </c>
      <c r="I219" s="50">
        <f t="shared" ca="1" si="12"/>
        <v>4.9947169901116778E-2</v>
      </c>
    </row>
    <row r="220" spans="3:9">
      <c r="C220" s="48">
        <v>205</v>
      </c>
      <c r="D220" s="51">
        <f ca="1">IF('Conformity Assessment'!$I$19&lt;&gt;"Interval","-",IF(ABS($E$11-I218)&lt;=ABS($E$11-I219),D218+(RAND()-0.5)*$M$17/C220,D219+(RAND()-0.5)*$M$17/C220))</f>
        <v>1.6453421207867227</v>
      </c>
      <c r="E220" s="82">
        <f ca="1">IF('Conformity Assessment'!$I$19&lt;&gt;"Interval","-",IF($E$10="Consumer's Risk",$E$7+D220*$K$7,$E$7-D220*$K$7))</f>
        <v>93.702019771770125</v>
      </c>
      <c r="F220" s="82">
        <f ca="1">IF('Conformity Assessment'!$I$19&lt;&gt;"Interval","-",IF($E$10="Consumer's Risk",$E$8-D220*$K$8,$E$8+D220*$K$8))</f>
        <v>105.47530916783651</v>
      </c>
      <c r="G220" s="50">
        <f t="shared" ca="1" si="10"/>
        <v>4.9949639112921523E-2</v>
      </c>
      <c r="H220" s="50">
        <f t="shared" ca="1" si="11"/>
        <v>4.9949648260797883E-2</v>
      </c>
      <c r="I220" s="50">
        <f t="shared" ca="1" si="12"/>
        <v>4.9949643686859703E-2</v>
      </c>
    </row>
    <row r="221" spans="3:9">
      <c r="C221" s="48">
        <v>206</v>
      </c>
      <c r="D221" s="51">
        <f ca="1">IF('Conformity Assessment'!$I$19&lt;&gt;"Interval","-",IF(ABS($E$11-I219)&lt;=ABS($E$11-I220),D219+(RAND()-0.5)*$M$17/C221,D220+(RAND()-0.5)*$M$17/C221))</f>
        <v>1.6458066969755094</v>
      </c>
      <c r="E221" s="82">
        <f ca="1">IF('Conformity Assessment'!$I$19&lt;&gt;"Interval","-",IF($E$10="Consumer's Risk",$E$7+D221*$K$7,$E$7-D221*$K$7))</f>
        <v>93.703065068194903</v>
      </c>
      <c r="F221" s="82">
        <f ca="1">IF('Conformity Assessment'!$I$19&lt;&gt;"Interval","-",IF($E$10="Consumer's Risk",$E$8-D221*$K$8,$E$8+D221*$K$8))</f>
        <v>105.47403158331736</v>
      </c>
      <c r="G221" s="50">
        <f t="shared" ca="1" si="10"/>
        <v>4.9901781534570963E-2</v>
      </c>
      <c r="H221" s="50">
        <f t="shared" ca="1" si="11"/>
        <v>4.9901790707109428E-2</v>
      </c>
      <c r="I221" s="50">
        <f t="shared" ca="1" si="12"/>
        <v>4.9901786120840196E-2</v>
      </c>
    </row>
    <row r="222" spans="3:9">
      <c r="C222" s="48">
        <v>207</v>
      </c>
      <c r="D222" s="51">
        <f ca="1">IF('Conformity Assessment'!$I$19&lt;&gt;"Interval","-",IF(ABS($E$11-I220)&lt;=ABS($E$11-I221),D220+(RAND()-0.5)*$M$17/C222,D221+(RAND()-0.5)*$M$17/C222))</f>
        <v>1.6451826957570117</v>
      </c>
      <c r="E222" s="82">
        <f ca="1">IF('Conformity Assessment'!$I$19&lt;&gt;"Interval","-",IF($E$10="Consumer's Risk",$E$7+D222*$K$7,$E$7-D222*$K$7))</f>
        <v>93.70166106545328</v>
      </c>
      <c r="F222" s="82">
        <f ca="1">IF('Conformity Assessment'!$I$19&lt;&gt;"Interval","-",IF($E$10="Consumer's Risk",$E$8-D222*$K$8,$E$8+D222*$K$8))</f>
        <v>105.47574758666822</v>
      </c>
      <c r="G222" s="50">
        <f t="shared" ca="1" si="10"/>
        <v>4.996607046219291E-2</v>
      </c>
      <c r="H222" s="50">
        <f t="shared" ca="1" si="11"/>
        <v>4.9966079601621562E-2</v>
      </c>
      <c r="I222" s="50">
        <f t="shared" ca="1" si="12"/>
        <v>4.9966075031907239E-2</v>
      </c>
    </row>
    <row r="223" spans="3:9">
      <c r="C223" s="48">
        <v>208</v>
      </c>
      <c r="D223" s="51">
        <f ca="1">IF('Conformity Assessment'!$I$19&lt;&gt;"Interval","-",IF(ABS($E$11-I221)&lt;=ABS($E$11-I222),D221+(RAND()-0.5)*$M$17/C223,D222+(RAND()-0.5)*$M$17/C223))</f>
        <v>1.6450933588745098</v>
      </c>
      <c r="E223" s="82">
        <f ca="1">IF('Conformity Assessment'!$I$19&lt;&gt;"Interval","-",IF($E$10="Consumer's Risk",$E$7+D223*$K$7,$E$7-D223*$K$7))</f>
        <v>93.701460057467642</v>
      </c>
      <c r="F223" s="82">
        <f ca="1">IF('Conformity Assessment'!$I$19&lt;&gt;"Interval","-",IF($E$10="Consumer's Risk",$E$8-D223*$K$8,$E$8+D223*$K$8))</f>
        <v>105.47599326309509</v>
      </c>
      <c r="G223" s="50">
        <f t="shared" ca="1" si="10"/>
        <v>4.9975279969224455E-2</v>
      </c>
      <c r="H223" s="50">
        <f t="shared" ca="1" si="11"/>
        <v>4.9975289103921579E-2</v>
      </c>
      <c r="I223" s="50">
        <f t="shared" ca="1" si="12"/>
        <v>4.9975284536573017E-2</v>
      </c>
    </row>
    <row r="224" spans="3:9">
      <c r="C224" s="48">
        <v>209</v>
      </c>
      <c r="D224" s="51">
        <f ca="1">IF('Conformity Assessment'!$I$19&lt;&gt;"Interval","-",IF(ABS($E$11-I222)&lt;=ABS($E$11-I223),D222+(RAND()-0.5)*$M$17/C224,D223+(RAND()-0.5)*$M$17/C224))</f>
        <v>1.6449434452590499</v>
      </c>
      <c r="E224" s="82">
        <f ca="1">IF('Conformity Assessment'!$I$19&lt;&gt;"Interval","-",IF($E$10="Consumer's Risk",$E$7+D224*$K$7,$E$7-D224*$K$7))</f>
        <v>93.701122751832855</v>
      </c>
      <c r="F224" s="82">
        <f ca="1">IF('Conformity Assessment'!$I$19&lt;&gt;"Interval","-",IF($E$10="Consumer's Risk",$E$8-D224*$K$8,$E$8+D224*$K$8))</f>
        <v>105.47640552553761</v>
      </c>
      <c r="G224" s="50">
        <f t="shared" ca="1" si="10"/>
        <v>4.9990737215810613E-2</v>
      </c>
      <c r="H224" s="50">
        <f t="shared" ca="1" si="11"/>
        <v>4.9990746342574902E-2</v>
      </c>
      <c r="I224" s="50">
        <f t="shared" ca="1" si="12"/>
        <v>4.9990741779192757E-2</v>
      </c>
    </row>
    <row r="225" spans="3:9">
      <c r="C225" s="48">
        <v>210</v>
      </c>
      <c r="D225" s="51">
        <f ca="1">IF('Conformity Assessment'!$I$19&lt;&gt;"Interval","-",IF(ABS($E$11-I223)&lt;=ABS($E$11-I224),D223+(RAND()-0.5)*$M$17/C225,D224+(RAND()-0.5)*$M$17/C225))</f>
        <v>1.6452857217083345</v>
      </c>
      <c r="E225" s="82">
        <f ca="1">IF('Conformity Assessment'!$I$19&lt;&gt;"Interval","-",IF($E$10="Consumer's Risk",$E$7+D225*$K$7,$E$7-D225*$K$7))</f>
        <v>93.701892873843747</v>
      </c>
      <c r="F225" s="82">
        <f ca="1">IF('Conformity Assessment'!$I$19&lt;&gt;"Interval","-",IF($E$10="Consumer's Risk",$E$8-D225*$K$8,$E$8+D225*$K$8))</f>
        <v>105.47546426530208</v>
      </c>
      <c r="G225" s="50">
        <f t="shared" ca="1" si="10"/>
        <v>4.9955451465077481E-2</v>
      </c>
      <c r="H225" s="50">
        <f t="shared" ca="1" si="11"/>
        <v>4.9955460609964093E-2</v>
      </c>
      <c r="I225" s="50">
        <f t="shared" ca="1" si="12"/>
        <v>4.9955456037520787E-2</v>
      </c>
    </row>
    <row r="226" spans="3:9">
      <c r="C226" s="48">
        <v>211</v>
      </c>
      <c r="D226" s="51">
        <f ca="1">IF('Conformity Assessment'!$I$19&lt;&gt;"Interval","-",IF(ABS($E$11-I224)&lt;=ABS($E$11-I225),D224+(RAND()-0.5)*$M$17/C226,D225+(RAND()-0.5)*$M$17/C226))</f>
        <v>1.6447467143087386</v>
      </c>
      <c r="E226" s="82">
        <f ca="1">IF('Conformity Assessment'!$I$19&lt;&gt;"Interval","-",IF($E$10="Consumer's Risk",$E$7+D226*$K$7,$E$7-D226*$K$7))</f>
        <v>93.700680107194657</v>
      </c>
      <c r="F226" s="82">
        <f ca="1">IF('Conformity Assessment'!$I$19&lt;&gt;"Interval","-",IF($E$10="Consumer's Risk",$E$8-D226*$K$8,$E$8+D226*$K$8))</f>
        <v>105.47694653565097</v>
      </c>
      <c r="G226" s="50">
        <f t="shared" ca="1" si="10"/>
        <v>5.0011027473662727E-2</v>
      </c>
      <c r="H226" s="50">
        <f t="shared" ca="1" si="11"/>
        <v>5.0011036590026564E-2</v>
      </c>
      <c r="I226" s="50">
        <f t="shared" ca="1" si="12"/>
        <v>5.0011032031844649E-2</v>
      </c>
    </row>
    <row r="227" spans="3:9">
      <c r="C227" s="48">
        <v>212</v>
      </c>
      <c r="D227" s="51">
        <f ca="1">IF('Conformity Assessment'!$I$19&lt;&gt;"Interval","-",IF(ABS($E$11-I225)&lt;=ABS($E$11-I226),D225+(RAND()-0.5)*$M$17/C227,D226+(RAND()-0.5)*$M$17/C227))</f>
        <v>1.6450005663425256</v>
      </c>
      <c r="E227" s="82">
        <f ca="1">IF('Conformity Assessment'!$I$19&lt;&gt;"Interval","-",IF($E$10="Consumer's Risk",$E$7+D227*$K$7,$E$7-D227*$K$7))</f>
        <v>93.701251274270689</v>
      </c>
      <c r="F227" s="82">
        <f ca="1">IF('Conformity Assessment'!$I$19&lt;&gt;"Interval","-",IF($E$10="Consumer's Risk",$E$8-D227*$K$8,$E$8+D227*$K$8))</f>
        <v>105.47624844255806</v>
      </c>
      <c r="G227" s="50">
        <f t="shared" ca="1" si="10"/>
        <v>4.998484714332916E-2</v>
      </c>
      <c r="H227" s="50">
        <f t="shared" ca="1" si="11"/>
        <v>4.9984856273116073E-2</v>
      </c>
      <c r="I227" s="50">
        <f t="shared" ca="1" si="12"/>
        <v>4.9984851708222616E-2</v>
      </c>
    </row>
    <row r="228" spans="3:9">
      <c r="C228" s="48">
        <v>213</v>
      </c>
      <c r="D228" s="51">
        <f ca="1">IF('Conformity Assessment'!$I$19&lt;&gt;"Interval","-",IF(ABS($E$11-I226)&lt;=ABS($E$11-I227),D226+(RAND()-0.5)*$M$17/C228,D227+(RAND()-0.5)*$M$17/C228))</f>
        <v>1.6443899997896814</v>
      </c>
      <c r="E228" s="82">
        <f ca="1">IF('Conformity Assessment'!$I$19&lt;&gt;"Interval","-",IF($E$10="Consumer's Risk",$E$7+D228*$K$7,$E$7-D228*$K$7))</f>
        <v>93.699877499526778</v>
      </c>
      <c r="F228" s="82">
        <f ca="1">IF('Conformity Assessment'!$I$19&lt;&gt;"Interval","-",IF($E$10="Consumer's Risk",$E$8-D228*$K$8,$E$8+D228*$K$8))</f>
        <v>105.47792750057837</v>
      </c>
      <c r="G228" s="50">
        <f t="shared" ca="1" si="10"/>
        <v>5.0047834719762763E-2</v>
      </c>
      <c r="H228" s="50">
        <f t="shared" ca="1" si="11"/>
        <v>5.0047843817297683E-2</v>
      </c>
      <c r="I228" s="50">
        <f t="shared" ca="1" si="12"/>
        <v>5.0047839268530223E-2</v>
      </c>
    </row>
    <row r="229" spans="3:9">
      <c r="C229" s="48">
        <v>214</v>
      </c>
      <c r="D229" s="51">
        <f ca="1">IF('Conformity Assessment'!$I$19&lt;&gt;"Interval","-",IF(ABS($E$11-I227)&lt;=ABS($E$11-I228),D227+(RAND()-0.5)*$M$17/C229,D228+(RAND()-0.5)*$M$17/C229))</f>
        <v>1.6452386321618797</v>
      </c>
      <c r="E229" s="82">
        <f ca="1">IF('Conformity Assessment'!$I$19&lt;&gt;"Interval","-",IF($E$10="Consumer's Risk",$E$7+D229*$K$7,$E$7-D229*$K$7))</f>
        <v>93.701786922364235</v>
      </c>
      <c r="F229" s="82">
        <f ca="1">IF('Conformity Assessment'!$I$19&lt;&gt;"Interval","-",IF($E$10="Consumer's Risk",$E$8-D229*$K$8,$E$8+D229*$K$8))</f>
        <v>105.47559376155483</v>
      </c>
      <c r="G229" s="50">
        <f t="shared" ca="1" si="10"/>
        <v>4.9960304812631327E-2</v>
      </c>
      <c r="H229" s="50">
        <f t="shared" ca="1" si="11"/>
        <v>4.9960313955023337E-2</v>
      </c>
      <c r="I229" s="50">
        <f t="shared" ca="1" si="12"/>
        <v>4.9960309383827332E-2</v>
      </c>
    </row>
    <row r="230" spans="3:9">
      <c r="C230" s="48">
        <v>215</v>
      </c>
      <c r="D230" s="51">
        <f ca="1">IF('Conformity Assessment'!$I$19&lt;&gt;"Interval","-",IF(ABS($E$11-I228)&lt;=ABS($E$11-I229),D228+(RAND()-0.5)*$M$17/C230,D229+(RAND()-0.5)*$M$17/C230))</f>
        <v>1.6455422756087119</v>
      </c>
      <c r="E230" s="82">
        <f ca="1">IF('Conformity Assessment'!$I$19&lt;&gt;"Interval","-",IF($E$10="Consumer's Risk",$E$7+D230*$K$7,$E$7-D230*$K$7))</f>
        <v>93.7024701201196</v>
      </c>
      <c r="F230" s="82">
        <f ca="1">IF('Conformity Assessment'!$I$19&lt;&gt;"Interval","-",IF($E$10="Consumer's Risk",$E$8-D230*$K$8,$E$8+D230*$K$8))</f>
        <v>105.47475874207605</v>
      </c>
      <c r="G230" s="50">
        <f t="shared" ca="1" si="10"/>
        <v>4.9929015995885041E-2</v>
      </c>
      <c r="H230" s="50">
        <f t="shared" ca="1" si="11"/>
        <v>4.9929025154378741E-2</v>
      </c>
      <c r="I230" s="50">
        <f t="shared" ca="1" si="12"/>
        <v>4.9929020575131891E-2</v>
      </c>
    </row>
    <row r="231" spans="3:9">
      <c r="C231" s="48">
        <v>216</v>
      </c>
      <c r="D231" s="51">
        <f ca="1">IF('Conformity Assessment'!$I$19&lt;&gt;"Interval","-",IF(ABS($E$11-I229)&lt;=ABS($E$11-I230),D229+(RAND()-0.5)*$M$17/C231,D230+(RAND()-0.5)*$M$17/C231))</f>
        <v>1.6456781753320888</v>
      </c>
      <c r="E231" s="82">
        <f ca="1">IF('Conformity Assessment'!$I$19&lt;&gt;"Interval","-",IF($E$10="Consumer's Risk",$E$7+D231*$K$7,$E$7-D231*$K$7))</f>
        <v>93.702775894497194</v>
      </c>
      <c r="F231" s="82">
        <f ca="1">IF('Conformity Assessment'!$I$19&lt;&gt;"Interval","-",IF($E$10="Consumer's Risk",$E$8-D231*$K$8,$E$8+D231*$K$8))</f>
        <v>105.47438501783675</v>
      </c>
      <c r="G231" s="50">
        <f t="shared" ca="1" si="10"/>
        <v>4.9915017326983148E-2</v>
      </c>
      <c r="H231" s="50">
        <f t="shared" ca="1" si="11"/>
        <v>4.9915026492691764E-2</v>
      </c>
      <c r="I231" s="50">
        <f t="shared" ca="1" si="12"/>
        <v>4.9915021909837459E-2</v>
      </c>
    </row>
    <row r="232" spans="3:9">
      <c r="C232" s="48">
        <v>217</v>
      </c>
      <c r="D232" s="51">
        <f ca="1">IF('Conformity Assessment'!$I$19&lt;&gt;"Interval","-",IF(ABS($E$11-I230)&lt;=ABS($E$11-I231),D230+(RAND()-0.5)*$M$17/C232,D231+(RAND()-0.5)*$M$17/C232))</f>
        <v>1.6452612285740724</v>
      </c>
      <c r="E232" s="82">
        <f ca="1">IF('Conformity Assessment'!$I$19&lt;&gt;"Interval","-",IF($E$10="Consumer's Risk",$E$7+D232*$K$7,$E$7-D232*$K$7))</f>
        <v>93.701837764291668</v>
      </c>
      <c r="F232" s="82">
        <f ca="1">IF('Conformity Assessment'!$I$19&lt;&gt;"Interval","-",IF($E$10="Consumer's Risk",$E$8-D232*$K$8,$E$8+D232*$K$8))</f>
        <v>105.4755316214213</v>
      </c>
      <c r="G232" s="50">
        <f t="shared" ca="1" si="10"/>
        <v>4.9957975836036825E-2</v>
      </c>
      <c r="H232" s="50">
        <f t="shared" ca="1" si="11"/>
        <v>4.9957984979625884E-2</v>
      </c>
      <c r="I232" s="50">
        <f t="shared" ca="1" si="12"/>
        <v>4.9957980407831351E-2</v>
      </c>
    </row>
    <row r="233" spans="3:9">
      <c r="C233" s="48">
        <v>218</v>
      </c>
      <c r="D233" s="51">
        <f ca="1">IF('Conformity Assessment'!$I$19&lt;&gt;"Interval","-",IF(ABS($E$11-I231)&lt;=ABS($E$11-I232),D231+(RAND()-0.5)*$M$17/C233,D232+(RAND()-0.5)*$M$17/C233))</f>
        <v>1.6454082443583489</v>
      </c>
      <c r="E233" s="82">
        <f ca="1">IF('Conformity Assessment'!$I$19&lt;&gt;"Interval","-",IF($E$10="Consumer's Risk",$E$7+D233*$K$7,$E$7-D233*$K$7))</f>
        <v>93.702168549806288</v>
      </c>
      <c r="F233" s="82">
        <f ca="1">IF('Conformity Assessment'!$I$19&lt;&gt;"Interval","-",IF($E$10="Consumer's Risk",$E$8-D233*$K$8,$E$8+D233*$K$8))</f>
        <v>105.47512732801454</v>
      </c>
      <c r="G233" s="50">
        <f t="shared" ca="1" si="10"/>
        <v>4.9942825264933301E-2</v>
      </c>
      <c r="H233" s="50">
        <f t="shared" ca="1" si="11"/>
        <v>4.9942834416315973E-2</v>
      </c>
      <c r="I233" s="50">
        <f t="shared" ca="1" si="12"/>
        <v>4.9942829840624633E-2</v>
      </c>
    </row>
    <row r="234" spans="3:9">
      <c r="C234" s="48">
        <v>219</v>
      </c>
      <c r="D234" s="51">
        <f ca="1">IF('Conformity Assessment'!$I$19&lt;&gt;"Interval","-",IF(ABS($E$11-I232)&lt;=ABS($E$11-I233),D232+(RAND()-0.5)*$M$17/C234,D233+(RAND()-0.5)*$M$17/C234))</f>
        <v>1.645082831575245</v>
      </c>
      <c r="E234" s="82">
        <f ca="1">IF('Conformity Assessment'!$I$19&lt;&gt;"Interval","-",IF($E$10="Consumer's Risk",$E$7+D234*$K$7,$E$7-D234*$K$7))</f>
        <v>93.701436371044295</v>
      </c>
      <c r="F234" s="82">
        <f ca="1">IF('Conformity Assessment'!$I$19&lt;&gt;"Interval","-",IF($E$10="Consumer's Risk",$E$8-D234*$K$8,$E$8+D234*$K$8))</f>
        <v>105.47602221316808</v>
      </c>
      <c r="G234" s="50">
        <f t="shared" ca="1" si="10"/>
        <v>4.9976365290293631E-2</v>
      </c>
      <c r="H234" s="50">
        <f t="shared" ca="1" si="11"/>
        <v>4.9976374424433832E-2</v>
      </c>
      <c r="I234" s="50">
        <f t="shared" ca="1" si="12"/>
        <v>4.9976369857363728E-2</v>
      </c>
    </row>
    <row r="235" spans="3:9">
      <c r="C235" s="48">
        <v>220</v>
      </c>
      <c r="D235" s="51">
        <f ca="1">IF('Conformity Assessment'!$I$19&lt;&gt;"Interval","-",IF(ABS($E$11-I233)&lt;=ABS($E$11-I234),D233+(RAND()-0.5)*$M$17/C235,D234+(RAND()-0.5)*$M$17/C235))</f>
        <v>1.6451953095396328</v>
      </c>
      <c r="E235" s="82">
        <f ca="1">IF('Conformity Assessment'!$I$19&lt;&gt;"Interval","-",IF($E$10="Consumer's Risk",$E$7+D235*$K$7,$E$7-D235*$K$7))</f>
        <v>93.701689446464172</v>
      </c>
      <c r="F235" s="82">
        <f ca="1">IF('Conformity Assessment'!$I$19&lt;&gt;"Interval","-",IF($E$10="Consumer's Risk",$E$8-D235*$K$8,$E$8+D235*$K$8))</f>
        <v>105.47571289876601</v>
      </c>
      <c r="G235" s="50">
        <f t="shared" ca="1" si="10"/>
        <v>4.9964770249170613E-2</v>
      </c>
      <c r="H235" s="50">
        <f t="shared" ca="1" si="11"/>
        <v>4.9964779389266918E-2</v>
      </c>
      <c r="I235" s="50">
        <f t="shared" ca="1" si="12"/>
        <v>4.9964774819218766E-2</v>
      </c>
    </row>
    <row r="236" spans="3:9">
      <c r="C236" s="48">
        <v>221</v>
      </c>
      <c r="D236" s="51">
        <f ca="1">IF('Conformity Assessment'!$I$19&lt;&gt;"Interval","-",IF(ABS($E$11-I234)&lt;=ABS($E$11-I235),D234+(RAND()-0.5)*$M$17/C236,D235+(RAND()-0.5)*$M$17/C236))</f>
        <v>1.6452004912132321</v>
      </c>
      <c r="E236" s="82">
        <f ca="1">IF('Conformity Assessment'!$I$19&lt;&gt;"Interval","-",IF($E$10="Consumer's Risk",$E$7+D236*$K$7,$E$7-D236*$K$7))</f>
        <v>93.701701105229773</v>
      </c>
      <c r="F236" s="82">
        <f ca="1">IF('Conformity Assessment'!$I$19&lt;&gt;"Interval","-",IF($E$10="Consumer's Risk",$E$8-D236*$K$8,$E$8+D236*$K$8))</f>
        <v>105.47569864916362</v>
      </c>
      <c r="G236" s="50">
        <f t="shared" ca="1" si="10"/>
        <v>4.9964236136519923E-2</v>
      </c>
      <c r="H236" s="50">
        <f t="shared" ca="1" si="11"/>
        <v>4.9964245276891299E-2</v>
      </c>
      <c r="I236" s="50">
        <f t="shared" ca="1" si="12"/>
        <v>4.9964240706705611E-2</v>
      </c>
    </row>
    <row r="237" spans="3:9">
      <c r="C237" s="48">
        <v>222</v>
      </c>
      <c r="D237" s="51">
        <f ca="1">IF('Conformity Assessment'!$I$19&lt;&gt;"Interval","-",IF(ABS($E$11-I235)&lt;=ABS($E$11-I236),D235+(RAND()-0.5)*$M$17/C237,D236+(RAND()-0.5)*$M$17/C237))</f>
        <v>1.6447737000234441</v>
      </c>
      <c r="E237" s="82">
        <f ca="1">IF('Conformity Assessment'!$I$19&lt;&gt;"Interval","-",IF($E$10="Consumer's Risk",$E$7+D237*$K$7,$E$7-D237*$K$7))</f>
        <v>93.700740825052748</v>
      </c>
      <c r="F237" s="82">
        <f ca="1">IF('Conformity Assessment'!$I$19&lt;&gt;"Interval","-",IF($E$10="Consumer's Risk",$E$8-D237*$K$8,$E$8+D237*$K$8))</f>
        <v>105.47687232493553</v>
      </c>
      <c r="G237" s="50">
        <f t="shared" ca="1" si="10"/>
        <v>5.0008243857004572E-2</v>
      </c>
      <c r="H237" s="50">
        <f t="shared" ca="1" si="11"/>
        <v>5.0008252974794505E-2</v>
      </c>
      <c r="I237" s="50">
        <f t="shared" ca="1" si="12"/>
        <v>5.0008248415899542E-2</v>
      </c>
    </row>
    <row r="238" spans="3:9">
      <c r="C238" s="48">
        <v>223</v>
      </c>
      <c r="D238" s="51">
        <f ca="1">IF('Conformity Assessment'!$I$19&lt;&gt;"Interval","-",IF(ABS($E$11-I236)&lt;=ABS($E$11-I237),D236+(RAND()-0.5)*$M$17/C238,D237+(RAND()-0.5)*$M$17/C238))</f>
        <v>1.6449055235929759</v>
      </c>
      <c r="E238" s="82">
        <f ca="1">IF('Conformity Assessment'!$I$19&lt;&gt;"Interval","-",IF($E$10="Consumer's Risk",$E$7+D238*$K$7,$E$7-D238*$K$7))</f>
        <v>93.701037428084192</v>
      </c>
      <c r="F238" s="82">
        <f ca="1">IF('Conformity Assessment'!$I$19&lt;&gt;"Interval","-",IF($E$10="Consumer's Risk",$E$8-D238*$K$8,$E$8+D238*$K$8))</f>
        <v>105.47650981011931</v>
      </c>
      <c r="G238" s="50">
        <f t="shared" ca="1" si="10"/>
        <v>4.9994647835305682E-2</v>
      </c>
      <c r="H238" s="50">
        <f t="shared" ca="1" si="11"/>
        <v>4.9994656960064165E-2</v>
      </c>
      <c r="I238" s="50">
        <f t="shared" ca="1" si="12"/>
        <v>4.9994652397684927E-2</v>
      </c>
    </row>
    <row r="239" spans="3:9">
      <c r="C239" s="48">
        <v>224</v>
      </c>
      <c r="D239" s="51">
        <f ca="1">IF('Conformity Assessment'!$I$19&lt;&gt;"Interval","-",IF(ABS($E$11-I237)&lt;=ABS($E$11-I238),D237+(RAND()-0.5)*$M$17/C239,D238+(RAND()-0.5)*$M$17/C239))</f>
        <v>1.6453111106093099</v>
      </c>
      <c r="E239" s="82">
        <f ca="1">IF('Conformity Assessment'!$I$19&lt;&gt;"Interval","-",IF($E$10="Consumer's Risk",$E$7+D239*$K$7,$E$7-D239*$K$7))</f>
        <v>93.701949998870944</v>
      </c>
      <c r="F239" s="82">
        <f ca="1">IF('Conformity Assessment'!$I$19&lt;&gt;"Interval","-",IF($E$10="Consumer's Risk",$E$8-D239*$K$8,$E$8+D239*$K$8))</f>
        <v>105.47539444582439</v>
      </c>
      <c r="G239" s="50">
        <f t="shared" ca="1" si="10"/>
        <v>4.9952834879804321E-2</v>
      </c>
      <c r="H239" s="50">
        <f t="shared" ca="1" si="11"/>
        <v>4.9952844026036551E-2</v>
      </c>
      <c r="I239" s="50">
        <f t="shared" ca="1" si="12"/>
        <v>4.9952839452920436E-2</v>
      </c>
    </row>
    <row r="240" spans="3:9">
      <c r="C240" s="48">
        <v>225</v>
      </c>
      <c r="D240" s="51">
        <f ca="1">IF('Conformity Assessment'!$I$19&lt;&gt;"Interval","-",IF(ABS($E$11-I238)&lt;=ABS($E$11-I239),D238+(RAND()-0.5)*$M$17/C240,D239+(RAND()-0.5)*$M$17/C240))</f>
        <v>1.6449360069160124</v>
      </c>
      <c r="E240" s="82">
        <f ca="1">IF('Conformity Assessment'!$I$19&lt;&gt;"Interval","-",IF($E$10="Consumer's Risk",$E$7+D240*$K$7,$E$7-D240*$K$7))</f>
        <v>93.701106015561024</v>
      </c>
      <c r="F240" s="82">
        <f ca="1">IF('Conformity Assessment'!$I$19&lt;&gt;"Interval","-",IF($E$10="Consumer's Risk",$E$8-D240*$K$8,$E$8+D240*$K$8))</f>
        <v>105.47642598098096</v>
      </c>
      <c r="G240" s="50">
        <f t="shared" ca="1" si="10"/>
        <v>4.9991504265442535E-2</v>
      </c>
      <c r="H240" s="50">
        <f t="shared" ca="1" si="11"/>
        <v>4.999151339181325E-2</v>
      </c>
      <c r="I240" s="50">
        <f t="shared" ca="1" si="12"/>
        <v>4.9991508828627892E-2</v>
      </c>
    </row>
    <row r="241" spans="3:9">
      <c r="C241" s="48">
        <v>226</v>
      </c>
      <c r="D241" s="51">
        <f ca="1">IF('Conformity Assessment'!$I$19&lt;&gt;"Interval","-",IF(ABS($E$11-I239)&lt;=ABS($E$11-I240),D239+(RAND()-0.5)*$M$17/C241,D240+(RAND()-0.5)*$M$17/C241))</f>
        <v>1.6449970162715251</v>
      </c>
      <c r="E241" s="82">
        <f ca="1">IF('Conformity Assessment'!$I$19&lt;&gt;"Interval","-",IF($E$10="Consumer's Risk",$E$7+D241*$K$7,$E$7-D241*$K$7))</f>
        <v>93.701243286610932</v>
      </c>
      <c r="F241" s="82">
        <f ca="1">IF('Conformity Assessment'!$I$19&lt;&gt;"Interval","-",IF($E$10="Consumer's Risk",$E$8-D241*$K$8,$E$8+D241*$K$8))</f>
        <v>105.4762582052533</v>
      </c>
      <c r="G241" s="50">
        <f t="shared" ca="1" si="10"/>
        <v>4.9985213194757502E-2</v>
      </c>
      <c r="H241" s="50">
        <f t="shared" ca="1" si="11"/>
        <v>4.9985222324356059E-2</v>
      </c>
      <c r="I241" s="50">
        <f t="shared" ca="1" si="12"/>
        <v>4.9985217759556777E-2</v>
      </c>
    </row>
    <row r="242" spans="3:9">
      <c r="C242" s="48">
        <v>227</v>
      </c>
      <c r="D242" s="51">
        <f ca="1">IF('Conformity Assessment'!$I$19&lt;&gt;"Interval","-",IF(ABS($E$11-I240)&lt;=ABS($E$11-I241),D240+(RAND()-0.5)*$M$17/C242,D241+(RAND()-0.5)*$M$17/C242))</f>
        <v>1.6446053920085335</v>
      </c>
      <c r="E242" s="82">
        <f ca="1">IF('Conformity Assessment'!$I$19&lt;&gt;"Interval","-",IF($E$10="Consumer's Risk",$E$7+D242*$K$7,$E$7-D242*$K$7))</f>
        <v>93.700362132019194</v>
      </c>
      <c r="F242" s="82">
        <f ca="1">IF('Conformity Assessment'!$I$19&lt;&gt;"Interval","-",IF($E$10="Consumer's Risk",$E$8-D242*$K$8,$E$8+D242*$K$8))</f>
        <v>105.47733517197653</v>
      </c>
      <c r="G242" s="50">
        <f t="shared" ca="1" si="10"/>
        <v>5.0025607097221293E-2</v>
      </c>
      <c r="H242" s="50">
        <f t="shared" ca="1" si="11"/>
        <v>5.0025616206121018E-2</v>
      </c>
      <c r="I242" s="50">
        <f t="shared" ca="1" si="12"/>
        <v>5.0025611651671159E-2</v>
      </c>
    </row>
    <row r="243" spans="3:9">
      <c r="C243" s="48">
        <v>228</v>
      </c>
      <c r="D243" s="51">
        <f ca="1">IF('Conformity Assessment'!$I$19&lt;&gt;"Interval","-",IF(ABS($E$11-I241)&lt;=ABS($E$11-I242),D241+(RAND()-0.5)*$M$17/C243,D242+(RAND()-0.5)*$M$17/C243))</f>
        <v>1.6453364567401572</v>
      </c>
      <c r="E243" s="82">
        <f ca="1">IF('Conformity Assessment'!$I$19&lt;&gt;"Interval","-",IF($E$10="Consumer's Risk",$E$7+D243*$K$7,$E$7-D243*$K$7))</f>
        <v>93.70200702766536</v>
      </c>
      <c r="F243" s="82">
        <f ca="1">IF('Conformity Assessment'!$I$19&lt;&gt;"Interval","-",IF($E$10="Consumer's Risk",$E$8-D243*$K$8,$E$8+D243*$K$8))</f>
        <v>105.47532474396456</v>
      </c>
      <c r="G243" s="50">
        <f t="shared" ca="1" si="10"/>
        <v>4.9950222811452324E-2</v>
      </c>
      <c r="H243" s="50">
        <f t="shared" ca="1" si="11"/>
        <v>4.995023195902866E-2</v>
      </c>
      <c r="I243" s="50">
        <f t="shared" ca="1" si="12"/>
        <v>4.9950227385240492E-2</v>
      </c>
    </row>
    <row r="244" spans="3:9">
      <c r="C244" s="48">
        <v>229</v>
      </c>
      <c r="D244" s="51">
        <f ca="1">IF('Conformity Assessment'!$I$19&lt;&gt;"Interval","-",IF(ABS($E$11-I242)&lt;=ABS($E$11-I243),D242+(RAND()-0.5)*$M$17/C244,D243+(RAND()-0.5)*$M$17/C244))</f>
        <v>1.644337929494025</v>
      </c>
      <c r="E244" s="82">
        <f ca="1">IF('Conformity Assessment'!$I$19&lt;&gt;"Interval","-",IF($E$10="Consumer's Risk",$E$7+D244*$K$7,$E$7-D244*$K$7))</f>
        <v>93.699760341361554</v>
      </c>
      <c r="F244" s="82">
        <f ca="1">IF('Conformity Assessment'!$I$19&lt;&gt;"Interval","-",IF($E$10="Consumer's Risk",$E$8-D244*$K$8,$E$8+D244*$K$8))</f>
        <v>105.47807069389142</v>
      </c>
      <c r="G244" s="50">
        <f t="shared" ca="1" si="10"/>
        <v>5.0053209349513482E-2</v>
      </c>
      <c r="H244" s="50">
        <f t="shared" ca="1" si="11"/>
        <v>5.0053218444303084E-2</v>
      </c>
      <c r="I244" s="50">
        <f t="shared" ca="1" si="12"/>
        <v>5.0053213896908283E-2</v>
      </c>
    </row>
    <row r="245" spans="3:9">
      <c r="C245" s="48">
        <v>230</v>
      </c>
      <c r="D245" s="51">
        <f ca="1">IF('Conformity Assessment'!$I$19&lt;&gt;"Interval","-",IF(ABS($E$11-I243)&lt;=ABS($E$11-I244),D243+(RAND()-0.5)*$M$17/C245,D244+(RAND()-0.5)*$M$17/C245))</f>
        <v>1.6453911625497593</v>
      </c>
      <c r="E245" s="82">
        <f ca="1">IF('Conformity Assessment'!$I$19&lt;&gt;"Interval","-",IF($E$10="Consumer's Risk",$E$7+D245*$K$7,$E$7-D245*$K$7))</f>
        <v>93.702130115736963</v>
      </c>
      <c r="F245" s="82">
        <f ca="1">IF('Conformity Assessment'!$I$19&lt;&gt;"Interval","-",IF($E$10="Consumer's Risk",$E$8-D245*$K$8,$E$8+D245*$K$8))</f>
        <v>105.47517430298817</v>
      </c>
      <c r="G245" s="50">
        <f t="shared" ca="1" si="10"/>
        <v>4.9944585426223091E-2</v>
      </c>
      <c r="H245" s="50">
        <f t="shared" ca="1" si="11"/>
        <v>4.994459457670012E-2</v>
      </c>
      <c r="I245" s="50">
        <f t="shared" ca="1" si="12"/>
        <v>4.9944590001461606E-2</v>
      </c>
    </row>
    <row r="246" spans="3:9">
      <c r="C246" s="48">
        <v>231</v>
      </c>
      <c r="D246" s="51">
        <f ca="1">IF('Conformity Assessment'!$I$19&lt;&gt;"Interval","-",IF(ABS($E$11-I244)&lt;=ABS($E$11-I245),D244+(RAND()-0.5)*$M$17/C246,D245+(RAND()-0.5)*$M$17/C246))</f>
        <v>1.6442019078339152</v>
      </c>
      <c r="E246" s="82">
        <f ca="1">IF('Conformity Assessment'!$I$19&lt;&gt;"Interval","-",IF($E$10="Consumer's Risk",$E$7+D246*$K$7,$E$7-D246*$K$7))</f>
        <v>93.699454292626314</v>
      </c>
      <c r="F246" s="82">
        <f ca="1">IF('Conformity Assessment'!$I$19&lt;&gt;"Interval","-",IF($E$10="Consumer's Risk",$E$8-D246*$K$8,$E$8+D246*$K$8))</f>
        <v>105.47844475345673</v>
      </c>
      <c r="G246" s="50">
        <f t="shared" ca="1" si="10"/>
        <v>5.0067251503770352E-2</v>
      </c>
      <c r="H246" s="50">
        <f t="shared" ca="1" si="11"/>
        <v>5.0067260591392507E-2</v>
      </c>
      <c r="I246" s="50">
        <f t="shared" ca="1" si="12"/>
        <v>5.0067256047581429E-2</v>
      </c>
    </row>
    <row r="247" spans="3:9">
      <c r="C247" s="48">
        <v>232</v>
      </c>
      <c r="D247" s="51">
        <f ca="1">IF('Conformity Assessment'!$I$19&lt;&gt;"Interval","-",IF(ABS($E$11-I245)&lt;=ABS($E$11-I246),D245+(RAND()-0.5)*$M$17/C247,D246+(RAND()-0.5)*$M$17/C247))</f>
        <v>1.64501259999865</v>
      </c>
      <c r="E247" s="82">
        <f ca="1">IF('Conformity Assessment'!$I$19&lt;&gt;"Interval","-",IF($E$10="Consumer's Risk",$E$7+D247*$K$7,$E$7-D247*$K$7))</f>
        <v>93.701278349996969</v>
      </c>
      <c r="F247" s="82">
        <f ca="1">IF('Conformity Assessment'!$I$19&lt;&gt;"Interval","-",IF($E$10="Consumer's Risk",$E$8-D247*$K$8,$E$8+D247*$K$8))</f>
        <v>105.47621535000371</v>
      </c>
      <c r="G247" s="50">
        <f t="shared" ca="1" si="10"/>
        <v>4.9983606356722707E-2</v>
      </c>
      <c r="H247" s="50">
        <f t="shared" ca="1" si="11"/>
        <v>4.9983615487146277E-2</v>
      </c>
      <c r="I247" s="50">
        <f t="shared" ca="1" si="12"/>
        <v>4.9983610921934492E-2</v>
      </c>
    </row>
    <row r="248" spans="3:9">
      <c r="C248" s="48">
        <v>233</v>
      </c>
      <c r="D248" s="51">
        <f ca="1">IF('Conformity Assessment'!$I$19&lt;&gt;"Interval","-",IF(ABS($E$11-I246)&lt;=ABS($E$11-I247),D246+(RAND()-0.5)*$M$17/C248,D247+(RAND()-0.5)*$M$17/C248))</f>
        <v>1.6448025770287851</v>
      </c>
      <c r="E248" s="82">
        <f ca="1">IF('Conformity Assessment'!$I$19&lt;&gt;"Interval","-",IF($E$10="Consumer's Risk",$E$7+D248*$K$7,$E$7-D248*$K$7))</f>
        <v>93.700805798314761</v>
      </c>
      <c r="F248" s="82">
        <f ca="1">IF('Conformity Assessment'!$I$19&lt;&gt;"Interval","-",IF($E$10="Consumer's Risk",$E$8-D248*$K$8,$E$8+D248*$K$8))</f>
        <v>105.47679291317084</v>
      </c>
      <c r="G248" s="50">
        <f t="shared" ca="1" si="10"/>
        <v>5.0005265287742247E-2</v>
      </c>
      <c r="H248" s="50">
        <f t="shared" ca="1" si="11"/>
        <v>5.0005274407058112E-2</v>
      </c>
      <c r="I248" s="50">
        <f t="shared" ca="1" si="12"/>
        <v>5.0005269847400183E-2</v>
      </c>
    </row>
    <row r="249" spans="3:9">
      <c r="C249" s="48">
        <v>234</v>
      </c>
      <c r="D249" s="51">
        <f ca="1">IF('Conformity Assessment'!$I$19&lt;&gt;"Interval","-",IF(ABS($E$11-I247)&lt;=ABS($E$11-I248),D247+(RAND()-0.5)*$M$17/C249,D248+(RAND()-0.5)*$M$17/C249))</f>
        <v>1.6444960195337499</v>
      </c>
      <c r="E249" s="82">
        <f ca="1">IF('Conformity Assessment'!$I$19&lt;&gt;"Interval","-",IF($E$10="Consumer's Risk",$E$7+D249*$K$7,$E$7-D249*$K$7))</f>
        <v>93.700116043950942</v>
      </c>
      <c r="F249" s="82">
        <f ca="1">IF('Conformity Assessment'!$I$19&lt;&gt;"Interval","-",IF($E$10="Consumer's Risk",$E$8-D249*$K$8,$E$8+D249*$K$8))</f>
        <v>105.47763594628219</v>
      </c>
      <c r="G249" s="50">
        <f t="shared" ca="1" si="10"/>
        <v>5.0036892918822948E-2</v>
      </c>
      <c r="H249" s="50">
        <f t="shared" ca="1" si="11"/>
        <v>5.0036902021950769E-2</v>
      </c>
      <c r="I249" s="50">
        <f t="shared" ca="1" si="12"/>
        <v>5.0036897470386858E-2</v>
      </c>
    </row>
    <row r="250" spans="3:9">
      <c r="C250" s="48">
        <v>235</v>
      </c>
      <c r="D250" s="51">
        <f ca="1">IF('Conformity Assessment'!$I$19&lt;&gt;"Interval","-",IF(ABS($E$11-I248)&lt;=ABS($E$11-I249),D248+(RAND()-0.5)*$M$17/C250,D249+(RAND()-0.5)*$M$17/C250))</f>
        <v>1.6451433651259431</v>
      </c>
      <c r="E250" s="82">
        <f ca="1">IF('Conformity Assessment'!$I$19&lt;&gt;"Interval","-",IF($E$10="Consumer's Risk",$E$7+D250*$K$7,$E$7-D250*$K$7))</f>
        <v>93.701572571533376</v>
      </c>
      <c r="F250" s="82">
        <f ca="1">IF('Conformity Assessment'!$I$19&lt;&gt;"Interval","-",IF($E$10="Consumer's Risk",$E$8-D250*$K$8,$E$8+D250*$K$8))</f>
        <v>105.47585574590366</v>
      </c>
      <c r="G250" s="50">
        <f t="shared" ca="1" si="10"/>
        <v>4.9970124787954207E-2</v>
      </c>
      <c r="H250" s="50">
        <f t="shared" ca="1" si="11"/>
        <v>4.9970133925299844E-2</v>
      </c>
      <c r="I250" s="50">
        <f t="shared" ca="1" si="12"/>
        <v>4.9970129356627022E-2</v>
      </c>
    </row>
    <row r="251" spans="3:9">
      <c r="C251" s="48">
        <v>236</v>
      </c>
      <c r="D251" s="51">
        <f ca="1">IF('Conformity Assessment'!$I$19&lt;&gt;"Interval","-",IF(ABS($E$11-I249)&lt;=ABS($E$11-I250),D249+(RAND()-0.5)*$M$17/C251,D250+(RAND()-0.5)*$M$17/C251))</f>
        <v>1.645062845962546</v>
      </c>
      <c r="E251" s="82">
        <f ca="1">IF('Conformity Assessment'!$I$19&lt;&gt;"Interval","-",IF($E$10="Consumer's Risk",$E$7+D251*$K$7,$E$7-D251*$K$7))</f>
        <v>93.701391403415727</v>
      </c>
      <c r="F251" s="82">
        <f ca="1">IF('Conformity Assessment'!$I$19&lt;&gt;"Interval","-",IF($E$10="Consumer's Risk",$E$8-D251*$K$8,$E$8+D251*$K$8))</f>
        <v>105.476077173603</v>
      </c>
      <c r="G251" s="50">
        <f t="shared" ca="1" si="10"/>
        <v>4.9978425776121729E-2</v>
      </c>
      <c r="H251" s="50">
        <f t="shared" ca="1" si="11"/>
        <v>4.9978434909204277E-2</v>
      </c>
      <c r="I251" s="50">
        <f t="shared" ca="1" si="12"/>
        <v>4.9978430342662999E-2</v>
      </c>
    </row>
    <row r="252" spans="3:9">
      <c r="C252" s="48">
        <v>237</v>
      </c>
      <c r="D252" s="51">
        <f ca="1">IF('Conformity Assessment'!$I$19&lt;&gt;"Interval","-",IF(ABS($E$11-I250)&lt;=ABS($E$11-I251),D250+(RAND()-0.5)*$M$17/C252,D251+(RAND()-0.5)*$M$17/C252))</f>
        <v>1.6448655064700815</v>
      </c>
      <c r="E252" s="82">
        <f ca="1">IF('Conformity Assessment'!$I$19&lt;&gt;"Interval","-",IF($E$10="Consumer's Risk",$E$7+D252*$K$7,$E$7-D252*$K$7))</f>
        <v>93.700947389557683</v>
      </c>
      <c r="F252" s="82">
        <f ca="1">IF('Conformity Assessment'!$I$19&lt;&gt;"Interval","-",IF($E$10="Consumer's Risk",$E$8-D252*$K$8,$E$8+D252*$K$8))</f>
        <v>105.47661985720728</v>
      </c>
      <c r="G252" s="50">
        <f t="shared" ca="1" si="10"/>
        <v>4.9998774810428998E-2</v>
      </c>
      <c r="H252" s="50">
        <f t="shared" ca="1" si="11"/>
        <v>4.9998783933072034E-2</v>
      </c>
      <c r="I252" s="50">
        <f t="shared" ca="1" si="12"/>
        <v>4.9998779371750512E-2</v>
      </c>
    </row>
    <row r="253" spans="3:9">
      <c r="C253" s="48">
        <v>238</v>
      </c>
      <c r="D253" s="51">
        <f ca="1">IF('Conformity Assessment'!$I$19&lt;&gt;"Interval","-",IF(ABS($E$11-I251)&lt;=ABS($E$11-I252),D251+(RAND()-0.5)*$M$17/C253,D252+(RAND()-0.5)*$M$17/C253))</f>
        <v>1.6447239633409858</v>
      </c>
      <c r="E253" s="82">
        <f ca="1">IF('Conformity Assessment'!$I$19&lt;&gt;"Interval","-",IF($E$10="Consumer's Risk",$E$7+D253*$K$7,$E$7-D253*$K$7))</f>
        <v>93.700628917517221</v>
      </c>
      <c r="F253" s="82">
        <f ca="1">IF('Conformity Assessment'!$I$19&lt;&gt;"Interval","-",IF($E$10="Consumer's Risk",$E$8-D253*$K$8,$E$8+D253*$K$8))</f>
        <v>105.4770091008123</v>
      </c>
      <c r="G253" s="50">
        <f t="shared" ca="1" si="10"/>
        <v>5.0013374365856914E-2</v>
      </c>
      <c r="H253" s="50">
        <f t="shared" ca="1" si="11"/>
        <v>5.0013383481019427E-2</v>
      </c>
      <c r="I253" s="50">
        <f t="shared" ca="1" si="12"/>
        <v>5.001337892343817E-2</v>
      </c>
    </row>
    <row r="254" spans="3:9">
      <c r="C254" s="48">
        <v>239</v>
      </c>
      <c r="D254" s="51">
        <f ca="1">IF('Conformity Assessment'!$I$19&lt;&gt;"Interval","-",IF(ABS($E$11-I252)&lt;=ABS($E$11-I253),D252+(RAND()-0.5)*$M$17/C254,D253+(RAND()-0.5)*$M$17/C254))</f>
        <v>1.6451490366820103</v>
      </c>
      <c r="E254" s="82">
        <f ca="1">IF('Conformity Assessment'!$I$19&lt;&gt;"Interval","-",IF($E$10="Consumer's Risk",$E$7+D254*$K$7,$E$7-D254*$K$7))</f>
        <v>93.70158533253452</v>
      </c>
      <c r="F254" s="82">
        <f ca="1">IF('Conformity Assessment'!$I$19&lt;&gt;"Interval","-",IF($E$10="Consumer's Risk",$E$8-D254*$K$8,$E$8+D254*$K$8))</f>
        <v>105.47584014912447</v>
      </c>
      <c r="G254" s="50">
        <f t="shared" ca="1" si="10"/>
        <v>4.9969540129841991E-2</v>
      </c>
      <c r="H254" s="50">
        <f t="shared" ca="1" si="11"/>
        <v>4.9969549267487381E-2</v>
      </c>
      <c r="I254" s="50">
        <f t="shared" ca="1" si="12"/>
        <v>4.9969544698664686E-2</v>
      </c>
    </row>
    <row r="255" spans="3:9">
      <c r="C255" s="48">
        <v>240</v>
      </c>
      <c r="D255" s="51">
        <f ca="1">IF('Conformity Assessment'!$I$19&lt;&gt;"Interval","-",IF(ABS($E$11-I253)&lt;=ABS($E$11-I254),D253+(RAND()-0.5)*$M$17/C255,D254+(RAND()-0.5)*$M$17/C255))</f>
        <v>1.6449935076124134</v>
      </c>
      <c r="E255" s="82">
        <f ca="1">IF('Conformity Assessment'!$I$19&lt;&gt;"Interval","-",IF($E$10="Consumer's Risk",$E$7+D255*$K$7,$E$7-D255*$K$7))</f>
        <v>93.701235392127927</v>
      </c>
      <c r="F255" s="82">
        <f ca="1">IF('Conformity Assessment'!$I$19&lt;&gt;"Interval","-",IF($E$10="Consumer's Risk",$E$8-D255*$K$8,$E$8+D255*$K$8))</f>
        <v>105.47626785406587</v>
      </c>
      <c r="G255" s="50">
        <f t="shared" ca="1" si="10"/>
        <v>4.9985574978264224E-2</v>
      </c>
      <c r="H255" s="50">
        <f t="shared" ca="1" si="11"/>
        <v>4.9985584107677228E-2</v>
      </c>
      <c r="I255" s="50">
        <f t="shared" ca="1" si="12"/>
        <v>4.9985579542970726E-2</v>
      </c>
    </row>
    <row r="256" spans="3:9">
      <c r="C256" s="48">
        <v>241</v>
      </c>
      <c r="D256" s="51">
        <f ca="1">IF('Conformity Assessment'!$I$19&lt;&gt;"Interval","-",IF(ABS($E$11-I254)&lt;=ABS($E$11-I255),D254+(RAND()-0.5)*$M$17/C256,D255+(RAND()-0.5)*$M$17/C256))</f>
        <v>1.6449736191433377</v>
      </c>
      <c r="E256" s="82">
        <f ca="1">IF('Conformity Assessment'!$I$19&lt;&gt;"Interval","-",IF($E$10="Consumer's Risk",$E$7+D256*$K$7,$E$7-D256*$K$7))</f>
        <v>93.701190643072508</v>
      </c>
      <c r="F256" s="82">
        <f ca="1">IF('Conformity Assessment'!$I$19&lt;&gt;"Interval","-",IF($E$10="Consumer's Risk",$E$8-D256*$K$8,$E$8+D256*$K$8))</f>
        <v>105.47632254735582</v>
      </c>
      <c r="G256" s="50">
        <f t="shared" ca="1" si="10"/>
        <v>4.9987625749890199E-2</v>
      </c>
      <c r="H256" s="50">
        <f t="shared" ca="1" si="11"/>
        <v>4.9987634878250906E-2</v>
      </c>
      <c r="I256" s="50">
        <f t="shared" ca="1" si="12"/>
        <v>4.9987630314070552E-2</v>
      </c>
    </row>
    <row r="257" spans="3:9">
      <c r="C257" s="48">
        <v>242</v>
      </c>
      <c r="D257" s="51">
        <f ca="1">IF('Conformity Assessment'!$I$19&lt;&gt;"Interval","-",IF(ABS($E$11-I255)&lt;=ABS($E$11-I256),D255+(RAND()-0.5)*$M$17/C257,D256+(RAND()-0.5)*$M$17/C257))</f>
        <v>1.6445838664270525</v>
      </c>
      <c r="E257" s="82">
        <f ca="1">IF('Conformity Assessment'!$I$19&lt;&gt;"Interval","-",IF($E$10="Consumer's Risk",$E$7+D257*$K$7,$E$7-D257*$K$7))</f>
        <v>93.700313699460864</v>
      </c>
      <c r="F257" s="82">
        <f ca="1">IF('Conformity Assessment'!$I$19&lt;&gt;"Interval","-",IF($E$10="Consumer's Risk",$E$8-D257*$K$8,$E$8+D257*$K$8))</f>
        <v>105.4773943673256</v>
      </c>
      <c r="G257" s="50">
        <f t="shared" ca="1" si="10"/>
        <v>5.0027828097751671E-2</v>
      </c>
      <c r="H257" s="50">
        <f t="shared" ca="1" si="11"/>
        <v>5.0027837205514875E-2</v>
      </c>
      <c r="I257" s="50">
        <f t="shared" ca="1" si="12"/>
        <v>5.0027832651633269E-2</v>
      </c>
    </row>
    <row r="258" spans="3:9">
      <c r="C258" s="48">
        <v>243</v>
      </c>
      <c r="D258" s="51">
        <f ca="1">IF('Conformity Assessment'!$I$19&lt;&gt;"Interval","-",IF(ABS($E$11-I256)&lt;=ABS($E$11-I257),D256+(RAND()-0.5)*$M$17/C258,D257+(RAND()-0.5)*$M$17/C258))</f>
        <v>1.6450102619916231</v>
      </c>
      <c r="E258" s="82">
        <f ca="1">IF('Conformity Assessment'!$I$19&lt;&gt;"Interval","-",IF($E$10="Consumer's Risk",$E$7+D258*$K$7,$E$7-D258*$K$7))</f>
        <v>93.701273089481148</v>
      </c>
      <c r="F258" s="82">
        <f ca="1">IF('Conformity Assessment'!$I$19&lt;&gt;"Interval","-",IF($E$10="Consumer's Risk",$E$8-D258*$K$8,$E$8+D258*$K$8))</f>
        <v>105.47622177952303</v>
      </c>
      <c r="G258" s="50">
        <f t="shared" ca="1" si="10"/>
        <v>4.9983847425990942E-2</v>
      </c>
      <c r="H258" s="50">
        <f t="shared" ca="1" si="11"/>
        <v>4.9983856556289993E-2</v>
      </c>
      <c r="I258" s="50">
        <f t="shared" ca="1" si="12"/>
        <v>4.9983851991140471E-2</v>
      </c>
    </row>
    <row r="259" spans="3:9">
      <c r="C259" s="48">
        <v>244</v>
      </c>
      <c r="D259" s="51">
        <f ca="1">IF('Conformity Assessment'!$I$19&lt;&gt;"Interval","-",IF(ABS($E$11-I257)&lt;=ABS($E$11-I258),D257+(RAND()-0.5)*$M$17/C259,D258+(RAND()-0.5)*$M$17/C259))</f>
        <v>1.6450021445687928</v>
      </c>
      <c r="E259" s="82">
        <f ca="1">IF('Conformity Assessment'!$I$19&lt;&gt;"Interval","-",IF($E$10="Consumer's Risk",$E$7+D259*$K$7,$E$7-D259*$K$7))</f>
        <v>93.70125482527979</v>
      </c>
      <c r="F259" s="82">
        <f ca="1">IF('Conformity Assessment'!$I$19&lt;&gt;"Interval","-",IF($E$10="Consumer's Risk",$E$8-D259*$K$8,$E$8+D259*$K$8))</f>
        <v>105.47624410243581</v>
      </c>
      <c r="G259" s="50">
        <f t="shared" ca="1" si="10"/>
        <v>4.9984684411501529E-2</v>
      </c>
      <c r="H259" s="50">
        <f t="shared" ca="1" si="11"/>
        <v>4.9984693541371458E-2</v>
      </c>
      <c r="I259" s="50">
        <f t="shared" ca="1" si="12"/>
        <v>4.9984688976436494E-2</v>
      </c>
    </row>
    <row r="260" spans="3:9">
      <c r="C260" s="48">
        <v>245</v>
      </c>
      <c r="D260" s="51">
        <f ca="1">IF('Conformity Assessment'!$I$19&lt;&gt;"Interval","-",IF(ABS($E$11-I258)&lt;=ABS($E$11-I259),D258+(RAND()-0.5)*$M$17/C260,D259+(RAND()-0.5)*$M$17/C260))</f>
        <v>1.6448965449893735</v>
      </c>
      <c r="E260" s="82">
        <f ca="1">IF('Conformity Assessment'!$I$19&lt;&gt;"Interval","-",IF($E$10="Consumer's Risk",$E$7+D260*$K$7,$E$7-D260*$K$7))</f>
        <v>93.701017226226085</v>
      </c>
      <c r="F260" s="82">
        <f ca="1">IF('Conformity Assessment'!$I$19&lt;&gt;"Interval","-",IF($E$10="Consumer's Risk",$E$8-D260*$K$8,$E$8+D260*$K$8))</f>
        <v>105.47653450127922</v>
      </c>
      <c r="G260" s="50">
        <f t="shared" ca="1" si="10"/>
        <v>4.9995573777130868E-2</v>
      </c>
      <c r="H260" s="50">
        <f t="shared" ca="1" si="11"/>
        <v>4.999558290141444E-2</v>
      </c>
      <c r="I260" s="50">
        <f t="shared" ca="1" si="12"/>
        <v>4.999557833927265E-2</v>
      </c>
    </row>
    <row r="261" spans="3:9">
      <c r="C261" s="48">
        <v>246</v>
      </c>
      <c r="D261" s="51">
        <f ca="1">IF('Conformity Assessment'!$I$19&lt;&gt;"Interval","-",IF(ABS($E$11-I259)&lt;=ABS($E$11-I260),D259+(RAND()-0.5)*$M$17/C261,D260+(RAND()-0.5)*$M$17/C261))</f>
        <v>1.6451485783477329</v>
      </c>
      <c r="E261" s="82">
        <f ca="1">IF('Conformity Assessment'!$I$19&lt;&gt;"Interval","-",IF($E$10="Consumer's Risk",$E$7+D261*$K$7,$E$7-D261*$K$7))</f>
        <v>93.701584301282395</v>
      </c>
      <c r="F261" s="82">
        <f ca="1">IF('Conformity Assessment'!$I$19&lt;&gt;"Interval","-",IF($E$10="Consumer's Risk",$E$8-D261*$K$8,$E$8+D261*$K$8))</f>
        <v>105.47584140954373</v>
      </c>
      <c r="G261" s="50">
        <f t="shared" ca="1" si="10"/>
        <v>4.996958737749356E-2</v>
      </c>
      <c r="H261" s="50">
        <f t="shared" ca="1" si="11"/>
        <v>4.9969596515114789E-2</v>
      </c>
      <c r="I261" s="50">
        <f t="shared" ca="1" si="12"/>
        <v>4.9969591946304175E-2</v>
      </c>
    </row>
    <row r="262" spans="3:9">
      <c r="C262" s="48">
        <v>247</v>
      </c>
      <c r="D262" s="51">
        <f ca="1">IF('Conformity Assessment'!$I$19&lt;&gt;"Interval","-",IF(ABS($E$11-I260)&lt;=ABS($E$11-I261),D260+(RAND()-0.5)*$M$17/C262,D261+(RAND()-0.5)*$M$17/C262))</f>
        <v>1.6446083938614204</v>
      </c>
      <c r="E262" s="82">
        <f ca="1">IF('Conformity Assessment'!$I$19&lt;&gt;"Interval","-",IF($E$10="Consumer's Risk",$E$7+D262*$K$7,$E$7-D262*$K$7))</f>
        <v>93.700368886188201</v>
      </c>
      <c r="F262" s="82">
        <f ca="1">IF('Conformity Assessment'!$I$19&lt;&gt;"Interval","-",IF($E$10="Consumer's Risk",$E$8-D262*$K$8,$E$8+D262*$K$8))</f>
        <v>105.4773269168811</v>
      </c>
      <c r="G262" s="50">
        <f t="shared" ca="1" si="10"/>
        <v>5.0025297373537198E-2</v>
      </c>
      <c r="H262" s="50">
        <f t="shared" ca="1" si="11"/>
        <v>5.0025306482596031E-2</v>
      </c>
      <c r="I262" s="50">
        <f t="shared" ca="1" si="12"/>
        <v>5.0025301928066618E-2</v>
      </c>
    </row>
    <row r="263" spans="3:9">
      <c r="C263" s="48">
        <v>248</v>
      </c>
      <c r="D263" s="51">
        <f ca="1">IF('Conformity Assessment'!$I$19&lt;&gt;"Interval","-",IF(ABS($E$11-I261)&lt;=ABS($E$11-I262),D261+(RAND()-0.5)*$M$17/C263,D262+(RAND()-0.5)*$M$17/C263))</f>
        <v>1.6445324799682535</v>
      </c>
      <c r="E263" s="82">
        <f ca="1">IF('Conformity Assessment'!$I$19&lt;&gt;"Interval","-",IF($E$10="Consumer's Risk",$E$7+D263*$K$7,$E$7-D263*$K$7))</f>
        <v>93.700198079928569</v>
      </c>
      <c r="F263" s="82">
        <f ca="1">IF('Conformity Assessment'!$I$19&lt;&gt;"Interval","-",IF($E$10="Consumer's Risk",$E$8-D263*$K$8,$E$8+D263*$K$8))</f>
        <v>105.4775356800873</v>
      </c>
      <c r="G263" s="50">
        <f t="shared" ca="1" si="10"/>
        <v>5.0033130449056981E-2</v>
      </c>
      <c r="H263" s="50">
        <f t="shared" ca="1" si="11"/>
        <v>5.0033139554108139E-2</v>
      </c>
      <c r="I263" s="50">
        <f t="shared" ca="1" si="12"/>
        <v>5.003313500158256E-2</v>
      </c>
    </row>
    <row r="264" spans="3:9">
      <c r="C264" s="48">
        <v>249</v>
      </c>
      <c r="D264" s="51">
        <f ca="1">IF('Conformity Assessment'!$I$19&lt;&gt;"Interval","-",IF(ABS($E$11-I262)&lt;=ABS($E$11-I263),D262+(RAND()-0.5)*$M$17/C264,D263+(RAND()-0.5)*$M$17/C264))</f>
        <v>1.6448864564402943</v>
      </c>
      <c r="E264" s="82">
        <f ca="1">IF('Conformity Assessment'!$I$19&lt;&gt;"Interval","-",IF($E$10="Consumer's Risk",$E$7+D264*$K$7,$E$7-D264*$K$7))</f>
        <v>93.700994526990655</v>
      </c>
      <c r="F264" s="82">
        <f ca="1">IF('Conformity Assessment'!$I$19&lt;&gt;"Interval","-",IF($E$10="Consumer's Risk",$E$8-D264*$K$8,$E$8+D264*$K$8))</f>
        <v>105.47656224478919</v>
      </c>
      <c r="G264" s="50">
        <f t="shared" ca="1" si="10"/>
        <v>4.9996614201282839E-2</v>
      </c>
      <c r="H264" s="50">
        <f t="shared" ca="1" si="11"/>
        <v>4.999662332503322E-2</v>
      </c>
      <c r="I264" s="50">
        <f t="shared" ca="1" si="12"/>
        <v>4.9996618763158029E-2</v>
      </c>
    </row>
    <row r="265" spans="3:9">
      <c r="C265" s="48">
        <v>250</v>
      </c>
      <c r="D265" s="51">
        <f ca="1">IF('Conformity Assessment'!$I$19&lt;&gt;"Interval","-",IF(ABS($E$11-I263)&lt;=ABS($E$11-I264),D263+(RAND()-0.5)*$M$17/C265,D264+(RAND()-0.5)*$M$17/C265))</f>
        <v>1.6451633057768584</v>
      </c>
      <c r="E265" s="82">
        <f ca="1">IF('Conformity Assessment'!$I$19&lt;&gt;"Interval","-",IF($E$10="Consumer's Risk",$E$7+D265*$K$7,$E$7-D265*$K$7))</f>
        <v>93.701617437997925</v>
      </c>
      <c r="F265" s="82">
        <f ca="1">IF('Conformity Assessment'!$I$19&lt;&gt;"Interval","-",IF($E$10="Consumer's Risk",$E$8-D265*$K$8,$E$8+D265*$K$8))</f>
        <v>105.47580090911364</v>
      </c>
      <c r="G265" s="50">
        <f t="shared" ca="1" si="10"/>
        <v>4.9968069209847102E-2</v>
      </c>
      <c r="H265" s="50">
        <f t="shared" ca="1" si="11"/>
        <v>4.9968078348248388E-2</v>
      </c>
      <c r="I265" s="50">
        <f t="shared" ca="1" si="12"/>
        <v>4.9968073779047745E-2</v>
      </c>
    </row>
    <row r="266" spans="3:9">
      <c r="C266" s="48">
        <v>251</v>
      </c>
      <c r="D266" s="51">
        <f ca="1">IF('Conformity Assessment'!$I$19&lt;&gt;"Interval","-",IF(ABS($E$11-I264)&lt;=ABS($E$11-I265),D264+(RAND()-0.5)*$M$17/C266,D265+(RAND()-0.5)*$M$17/C266))</f>
        <v>1.6452807973851085</v>
      </c>
      <c r="E266" s="82">
        <f ca="1">IF('Conformity Assessment'!$I$19&lt;&gt;"Interval","-",IF($E$10="Consumer's Risk",$E$7+D266*$K$7,$E$7-D266*$K$7))</f>
        <v>93.701881794116488</v>
      </c>
      <c r="F266" s="82">
        <f ca="1">IF('Conformity Assessment'!$I$19&lt;&gt;"Interval","-",IF($E$10="Consumer's Risk",$E$8-D266*$K$8,$E$8+D266*$K$8))</f>
        <v>105.47547780719096</v>
      </c>
      <c r="G266" s="50">
        <f t="shared" ca="1" si="10"/>
        <v>4.9955958979481498E-2</v>
      </c>
      <c r="H266" s="50">
        <f t="shared" ca="1" si="11"/>
        <v>4.9955968124107283E-2</v>
      </c>
      <c r="I266" s="50">
        <f t="shared" ca="1" si="12"/>
        <v>4.9955963551794394E-2</v>
      </c>
    </row>
    <row r="267" spans="3:9">
      <c r="C267" s="48">
        <v>252</v>
      </c>
      <c r="D267" s="51">
        <f ca="1">IF('Conformity Assessment'!$I$19&lt;&gt;"Interval","-",IF(ABS($E$11-I265)&lt;=ABS($E$11-I266),D265+(RAND()-0.5)*$M$17/C267,D266+(RAND()-0.5)*$M$17/C267))</f>
        <v>1.64537815895697</v>
      </c>
      <c r="E267" s="82">
        <f ca="1">IF('Conformity Assessment'!$I$19&lt;&gt;"Interval","-",IF($E$10="Consumer's Risk",$E$7+D267*$K$7,$E$7-D267*$K$7))</f>
        <v>93.702100857653178</v>
      </c>
      <c r="F267" s="82">
        <f ca="1">IF('Conformity Assessment'!$I$19&lt;&gt;"Interval","-",IF($E$10="Consumer's Risk",$E$8-D267*$K$8,$E$8+D267*$K$8))</f>
        <v>105.47521006286833</v>
      </c>
      <c r="G267" s="50">
        <f t="shared" ca="1" si="10"/>
        <v>4.9945925388971503E-2</v>
      </c>
      <c r="H267" s="50">
        <f t="shared" ca="1" si="11"/>
        <v>4.9945934538758313E-2</v>
      </c>
      <c r="I267" s="50">
        <f t="shared" ca="1" si="12"/>
        <v>4.9945929963864905E-2</v>
      </c>
    </row>
    <row r="268" spans="3:9">
      <c r="C268" s="48">
        <v>253</v>
      </c>
      <c r="D268" s="51">
        <f ca="1">IF('Conformity Assessment'!$I$19&lt;&gt;"Interval","-",IF(ABS($E$11-I266)&lt;=ABS($E$11-I267),D266+(RAND()-0.5)*$M$17/C268,D267+(RAND()-0.5)*$M$17/C268))</f>
        <v>1.6450017712349916</v>
      </c>
      <c r="E268" s="82">
        <f ca="1">IF('Conformity Assessment'!$I$19&lt;&gt;"Interval","-",IF($E$10="Consumer's Risk",$E$7+D268*$K$7,$E$7-D268*$K$7))</f>
        <v>93.701253985278726</v>
      </c>
      <c r="F268" s="82">
        <f ca="1">IF('Conformity Assessment'!$I$19&lt;&gt;"Interval","-",IF($E$10="Consumer's Risk",$E$8-D268*$K$8,$E$8+D268*$K$8))</f>
        <v>105.47624512910377</v>
      </c>
      <c r="G268" s="50">
        <f t="shared" ca="1" si="10"/>
        <v>4.9984722906129112E-2</v>
      </c>
      <c r="H268" s="50">
        <f t="shared" ca="1" si="11"/>
        <v>4.9984732035979078E-2</v>
      </c>
      <c r="I268" s="50">
        <f t="shared" ca="1" si="12"/>
        <v>4.9984727471054091E-2</v>
      </c>
    </row>
    <row r="269" spans="3:9">
      <c r="C269" s="48">
        <v>254</v>
      </c>
      <c r="D269" s="51">
        <f ca="1">IF('Conformity Assessment'!$I$19&lt;&gt;"Interval","-",IF(ABS($E$11-I267)&lt;=ABS($E$11-I268),D267+(RAND()-0.5)*$M$17/C269,D268+(RAND()-0.5)*$M$17/C269))</f>
        <v>1.6449242958620622</v>
      </c>
      <c r="E269" s="82">
        <f ca="1">IF('Conformity Assessment'!$I$19&lt;&gt;"Interval","-",IF($E$10="Consumer's Risk",$E$7+D269*$K$7,$E$7-D269*$K$7))</f>
        <v>93.701079665689633</v>
      </c>
      <c r="F269" s="82">
        <f ca="1">IF('Conformity Assessment'!$I$19&lt;&gt;"Interval","-",IF($E$10="Consumer's Risk",$E$8-D269*$K$8,$E$8+D269*$K$8))</f>
        <v>105.47645818637933</v>
      </c>
      <c r="G269" s="50">
        <f t="shared" ca="1" si="10"/>
        <v>4.99927119404662E-2</v>
      </c>
      <c r="H269" s="50">
        <f t="shared" ca="1" si="11"/>
        <v>4.9992721066217799E-2</v>
      </c>
      <c r="I269" s="50">
        <f t="shared" ca="1" si="12"/>
        <v>4.9992716503342E-2</v>
      </c>
    </row>
    <row r="270" spans="3:9">
      <c r="C270" s="48">
        <v>255</v>
      </c>
      <c r="D270" s="51">
        <f ca="1">IF('Conformity Assessment'!$I$19&lt;&gt;"Interval","-",IF(ABS($E$11-I268)&lt;=ABS($E$11-I269),D268+(RAND()-0.5)*$M$17/C270,D269+(RAND()-0.5)*$M$17/C270))</f>
        <v>1.6451107835096468</v>
      </c>
      <c r="E270" s="82">
        <f ca="1">IF('Conformity Assessment'!$I$19&lt;&gt;"Interval","-",IF($E$10="Consumer's Risk",$E$7+D270*$K$7,$E$7-D270*$K$7))</f>
        <v>93.701499262896704</v>
      </c>
      <c r="F270" s="82">
        <f ca="1">IF('Conformity Assessment'!$I$19&lt;&gt;"Interval","-",IF($E$10="Consumer's Risk",$E$8-D270*$K$8,$E$8+D270*$K$8))</f>
        <v>105.47594534534846</v>
      </c>
      <c r="G270" s="50">
        <f t="shared" ca="1" si="10"/>
        <v>4.9973483602619724E-2</v>
      </c>
      <c r="H270" s="50">
        <f t="shared" ca="1" si="11"/>
        <v>4.997349273823954E-2</v>
      </c>
      <c r="I270" s="50">
        <f t="shared" ca="1" si="12"/>
        <v>4.9973488170429632E-2</v>
      </c>
    </row>
    <row r="271" spans="3:9">
      <c r="C271" s="48">
        <v>256</v>
      </c>
      <c r="D271" s="51">
        <f ca="1">IF('Conformity Assessment'!$I$19&lt;&gt;"Interval","-",IF(ABS($E$11-I269)&lt;=ABS($E$11-I270),D269+(RAND()-0.5)*$M$17/C271,D270+(RAND()-0.5)*$M$17/C271))</f>
        <v>1.6450286565248098</v>
      </c>
      <c r="E271" s="82">
        <f ca="1">IF('Conformity Assessment'!$I$19&lt;&gt;"Interval","-",IF($E$10="Consumer's Risk",$E$7+D271*$K$7,$E$7-D271*$K$7))</f>
        <v>93.701314477180816</v>
      </c>
      <c r="F271" s="82">
        <f ca="1">IF('Conformity Assessment'!$I$19&lt;&gt;"Interval","-",IF($E$10="Consumer's Risk",$E$8-D271*$K$8,$E$8+D271*$K$8))</f>
        <v>105.47617119455677</v>
      </c>
      <c r="G271" s="50">
        <f t="shared" ca="1" si="10"/>
        <v>4.998195081146737E-2</v>
      </c>
      <c r="H271" s="50">
        <f t="shared" ca="1" si="11"/>
        <v>4.9981959942739886E-2</v>
      </c>
      <c r="I271" s="50">
        <f t="shared" ca="1" si="12"/>
        <v>4.9981955377103628E-2</v>
      </c>
    </row>
    <row r="272" spans="3:9">
      <c r="C272" s="48">
        <v>257</v>
      </c>
      <c r="D272" s="51">
        <f ca="1">IF('Conformity Assessment'!$I$19&lt;&gt;"Interval","-",IF(ABS($E$11-I270)&lt;=ABS($E$11-I271),D270+(RAND()-0.5)*$M$17/C272,D271+(RAND()-0.5)*$M$17/C272))</f>
        <v>1.6452840252782914</v>
      </c>
      <c r="E272" s="82">
        <f ca="1">IF('Conformity Assessment'!$I$19&lt;&gt;"Interval","-",IF($E$10="Consumer's Risk",$E$7+D272*$K$7,$E$7-D272*$K$7))</f>
        <v>93.701889056876155</v>
      </c>
      <c r="F272" s="82">
        <f ca="1">IF('Conformity Assessment'!$I$19&lt;&gt;"Interval","-",IF($E$10="Consumer's Risk",$E$8-D272*$K$8,$E$8+D272*$K$8))</f>
        <v>105.47546893048469</v>
      </c>
      <c r="G272" s="50">
        <f t="shared" ref="G272:G335" ca="1" si="13">IF(E272="-","-",IF($G$13="Consumer's Risk",_xlfn.NORM.DIST($E$7,E272,$K$7,TRUE)+(1-_xlfn.NORM.DIST($E$8,E272,$K$7,TRUE)),(_xlfn.NORM.DIST($E$8,E272,$K$7,TRUE)-_xlfn.NORM.DIST($E$7,E272,$K$7,TRUE))))</f>
        <v>4.9955626303396436E-2</v>
      </c>
      <c r="H272" s="50">
        <f t="shared" ref="H272:H335" ca="1" si="14">IF(F272="-","-",IF($G$13="Consumer's Risk",_xlfn.NORM.DIST($E$7,F272,$K$8,TRUE)+(1-_xlfn.NORM.DIST($E$8,F272,$K$8,TRUE)),(_xlfn.NORM.DIST($E$8,F272,$K$8,TRUE)-_xlfn.NORM.DIST($E$7,F272,$K$8,TRUE))))</f>
        <v>4.9955635448193231E-2</v>
      </c>
      <c r="I272" s="50">
        <f t="shared" ref="I272:I335" ca="1" si="15">IF(COUNT(G272:H272)=0,"-",AVERAGE(G272:H272))</f>
        <v>4.9955630875794833E-2</v>
      </c>
    </row>
    <row r="273" spans="3:9">
      <c r="C273" s="48">
        <v>258</v>
      </c>
      <c r="D273" s="51">
        <f ca="1">IF('Conformity Assessment'!$I$19&lt;&gt;"Interval","-",IF(ABS($E$11-I271)&lt;=ABS($E$11-I272),D271+(RAND()-0.5)*$M$17/C273,D272+(RAND()-0.5)*$M$17/C273))</f>
        <v>1.6452770143468052</v>
      </c>
      <c r="E273" s="82">
        <f ca="1">IF('Conformity Assessment'!$I$19&lt;&gt;"Interval","-",IF($E$10="Consumer's Risk",$E$7+D273*$K$7,$E$7-D273*$K$7))</f>
        <v>93.701873282280317</v>
      </c>
      <c r="F273" s="82">
        <f ca="1">IF('Conformity Assessment'!$I$19&lt;&gt;"Interval","-",IF($E$10="Consumer's Risk",$E$8-D273*$K$8,$E$8+D273*$K$8))</f>
        <v>105.47548821054629</v>
      </c>
      <c r="G273" s="50">
        <f t="shared" ca="1" si="13"/>
        <v>4.995634887268955E-2</v>
      </c>
      <c r="H273" s="50">
        <f t="shared" ca="1" si="14"/>
        <v>4.9956358017115399E-2</v>
      </c>
      <c r="I273" s="50">
        <f t="shared" ca="1" si="15"/>
        <v>4.9956353444902471E-2</v>
      </c>
    </row>
    <row r="274" spans="3:9">
      <c r="C274" s="48">
        <v>259</v>
      </c>
      <c r="D274" s="51">
        <f ca="1">IF('Conformity Assessment'!$I$19&lt;&gt;"Interval","-",IF(ABS($E$11-I272)&lt;=ABS($E$11-I273),D272+(RAND()-0.5)*$M$17/C274,D273+(RAND()-0.5)*$M$17/C274))</f>
        <v>1.6454343648647396</v>
      </c>
      <c r="E274" s="82">
        <f ca="1">IF('Conformity Assessment'!$I$19&lt;&gt;"Interval","-",IF($E$10="Consumer's Risk",$E$7+D274*$K$7,$E$7-D274*$K$7))</f>
        <v>93.702227320945667</v>
      </c>
      <c r="F274" s="82">
        <f ca="1">IF('Conformity Assessment'!$I$19&lt;&gt;"Interval","-",IF($E$10="Consumer's Risk",$E$8-D274*$K$8,$E$8+D274*$K$8))</f>
        <v>105.47505549662196</v>
      </c>
      <c r="G274" s="50">
        <f t="shared" ca="1" si="13"/>
        <v>4.9940133824510978E-2</v>
      </c>
      <c r="H274" s="50">
        <f t="shared" ca="1" si="14"/>
        <v>4.9940142977278973E-2</v>
      </c>
      <c r="I274" s="50">
        <f t="shared" ca="1" si="15"/>
        <v>4.9940138400894979E-2</v>
      </c>
    </row>
    <row r="275" spans="3:9">
      <c r="C275" s="48">
        <v>260</v>
      </c>
      <c r="D275" s="51">
        <f ca="1">IF('Conformity Assessment'!$I$19&lt;&gt;"Interval","-",IF(ABS($E$11-I273)&lt;=ABS($E$11-I274),D273+(RAND()-0.5)*$M$17/C275,D274+(RAND()-0.5)*$M$17/C275))</f>
        <v>1.6453708243158864</v>
      </c>
      <c r="E275" s="82">
        <f ca="1">IF('Conformity Assessment'!$I$19&lt;&gt;"Interval","-",IF($E$10="Consumer's Risk",$E$7+D275*$K$7,$E$7-D275*$K$7))</f>
        <v>93.702084354710749</v>
      </c>
      <c r="F275" s="82">
        <f ca="1">IF('Conformity Assessment'!$I$19&lt;&gt;"Interval","-",IF($E$10="Consumer's Risk",$E$8-D275*$K$8,$E$8+D275*$K$8))</f>
        <v>105.47523023313131</v>
      </c>
      <c r="G275" s="50">
        <f t="shared" ca="1" si="13"/>
        <v>4.9946681203954499E-2</v>
      </c>
      <c r="H275" s="50">
        <f t="shared" ca="1" si="14"/>
        <v>4.9946690353352988E-2</v>
      </c>
      <c r="I275" s="50">
        <f t="shared" ca="1" si="15"/>
        <v>4.9946685778653743E-2</v>
      </c>
    </row>
    <row r="276" spans="3:9">
      <c r="C276" s="48">
        <v>261</v>
      </c>
      <c r="D276" s="51">
        <f ca="1">IF('Conformity Assessment'!$I$19&lt;&gt;"Interval","-",IF(ABS($E$11-I274)&lt;=ABS($E$11-I275),D274+(RAND()-0.5)*$M$17/C276,D275+(RAND()-0.5)*$M$17/C276))</f>
        <v>1.6452368695062374</v>
      </c>
      <c r="E276" s="82">
        <f ca="1">IF('Conformity Assessment'!$I$19&lt;&gt;"Interval","-",IF($E$10="Consumer's Risk",$E$7+D276*$K$7,$E$7-D276*$K$7))</f>
        <v>93.701782956389039</v>
      </c>
      <c r="F276" s="82">
        <f ca="1">IF('Conformity Assessment'!$I$19&lt;&gt;"Interval","-",IF($E$10="Consumer's Risk",$E$8-D276*$K$8,$E$8+D276*$K$8))</f>
        <v>105.47559860885785</v>
      </c>
      <c r="G276" s="50">
        <f t="shared" ca="1" si="13"/>
        <v>4.9960486490411099E-2</v>
      </c>
      <c r="H276" s="50">
        <f t="shared" ca="1" si="14"/>
        <v>4.9960495632709649E-2</v>
      </c>
      <c r="I276" s="50">
        <f t="shared" ca="1" si="15"/>
        <v>4.9960491061560378E-2</v>
      </c>
    </row>
    <row r="277" spans="3:9">
      <c r="C277" s="48">
        <v>262</v>
      </c>
      <c r="D277" s="51">
        <f ca="1">IF('Conformity Assessment'!$I$19&lt;&gt;"Interval","-",IF(ABS($E$11-I275)&lt;=ABS($E$11-I276),D275+(RAND()-0.5)*$M$17/C277,D276+(RAND()-0.5)*$M$17/C277))</f>
        <v>1.6455653607852305</v>
      </c>
      <c r="E277" s="82">
        <f ca="1">IF('Conformity Assessment'!$I$19&lt;&gt;"Interval","-",IF($E$10="Consumer's Risk",$E$7+D277*$K$7,$E$7-D277*$K$7))</f>
        <v>93.702522061766771</v>
      </c>
      <c r="F277" s="82">
        <f ca="1">IF('Conformity Assessment'!$I$19&lt;&gt;"Interval","-",IF($E$10="Consumer's Risk",$E$8-D277*$K$8,$E$8+D277*$K$8))</f>
        <v>105.47469525784062</v>
      </c>
      <c r="G277" s="50">
        <f t="shared" ca="1" si="13"/>
        <v>4.9926637832542455E-2</v>
      </c>
      <c r="H277" s="50">
        <f t="shared" ca="1" si="14"/>
        <v>4.9926646992261611E-2</v>
      </c>
      <c r="I277" s="50">
        <f t="shared" ca="1" si="15"/>
        <v>4.9926642412402036E-2</v>
      </c>
    </row>
    <row r="278" spans="3:9">
      <c r="C278" s="48">
        <v>263</v>
      </c>
      <c r="D278" s="51">
        <f ca="1">IF('Conformity Assessment'!$I$19&lt;&gt;"Interval","-",IF(ABS($E$11-I276)&lt;=ABS($E$11-I277),D276+(RAND()-0.5)*$M$17/C278,D277+(RAND()-0.5)*$M$17/C278))</f>
        <v>1.6451644417069684</v>
      </c>
      <c r="E278" s="82">
        <f ca="1">IF('Conformity Assessment'!$I$19&lt;&gt;"Interval","-",IF($E$10="Consumer's Risk",$E$7+D278*$K$7,$E$7-D278*$K$7))</f>
        <v>93.70161999384068</v>
      </c>
      <c r="F278" s="82">
        <f ca="1">IF('Conformity Assessment'!$I$19&lt;&gt;"Interval","-",IF($E$10="Consumer's Risk",$E$8-D278*$K$8,$E$8+D278*$K$8))</f>
        <v>105.47579778530584</v>
      </c>
      <c r="G278" s="50">
        <f t="shared" ca="1" si="13"/>
        <v>4.9967952114743197E-2</v>
      </c>
      <c r="H278" s="50">
        <f t="shared" ca="1" si="14"/>
        <v>4.9967961253205045E-2</v>
      </c>
      <c r="I278" s="50">
        <f t="shared" ca="1" si="15"/>
        <v>4.9967956683974121E-2</v>
      </c>
    </row>
    <row r="279" spans="3:9">
      <c r="C279" s="48">
        <v>264</v>
      </c>
      <c r="D279" s="51">
        <f ca="1">IF('Conformity Assessment'!$I$19&lt;&gt;"Interval","-",IF(ABS($E$11-I277)&lt;=ABS($E$11-I278),D277+(RAND()-0.5)*$M$17/C279,D278+(RAND()-0.5)*$M$17/C279))</f>
        <v>1.6450755541265114</v>
      </c>
      <c r="E279" s="82">
        <f ca="1">IF('Conformity Assessment'!$I$19&lt;&gt;"Interval","-",IF($E$10="Consumer's Risk",$E$7+D279*$K$7,$E$7-D279*$K$7))</f>
        <v>93.701419996784651</v>
      </c>
      <c r="F279" s="82">
        <f ca="1">IF('Conformity Assessment'!$I$19&lt;&gt;"Interval","-",IF($E$10="Consumer's Risk",$E$8-D279*$K$8,$E$8+D279*$K$8))</f>
        <v>105.47604222615209</v>
      </c>
      <c r="G279" s="50">
        <f t="shared" ca="1" si="13"/>
        <v>4.9977115576184804E-2</v>
      </c>
      <c r="H279" s="50">
        <f t="shared" ca="1" si="14"/>
        <v>4.997712470993966E-2</v>
      </c>
      <c r="I279" s="50">
        <f t="shared" ca="1" si="15"/>
        <v>4.9977120143062229E-2</v>
      </c>
    </row>
    <row r="280" spans="3:9">
      <c r="C280" s="48">
        <v>265</v>
      </c>
      <c r="D280" s="51">
        <f ca="1">IF('Conformity Assessment'!$I$19&lt;&gt;"Interval","-",IF(ABS($E$11-I278)&lt;=ABS($E$11-I279),D278+(RAND()-0.5)*$M$17/C280,D279+(RAND()-0.5)*$M$17/C280))</f>
        <v>1.6448629116747431</v>
      </c>
      <c r="E280" s="82">
        <f ca="1">IF('Conformity Assessment'!$I$19&lt;&gt;"Interval","-",IF($E$10="Consumer's Risk",$E$7+D280*$K$7,$E$7-D280*$K$7))</f>
        <v>93.700941551268173</v>
      </c>
      <c r="F280" s="82">
        <f ca="1">IF('Conformity Assessment'!$I$19&lt;&gt;"Interval","-",IF($E$10="Consumer's Risk",$E$8-D280*$K$8,$E$8+D280*$K$8))</f>
        <v>105.47662699289445</v>
      </c>
      <c r="G280" s="50">
        <f t="shared" ca="1" si="13"/>
        <v>4.9999042421649695E-2</v>
      </c>
      <c r="H280" s="50">
        <f t="shared" ca="1" si="14"/>
        <v>4.9999051544155133E-2</v>
      </c>
      <c r="I280" s="50">
        <f t="shared" ca="1" si="15"/>
        <v>4.9999046982902418E-2</v>
      </c>
    </row>
    <row r="281" spans="3:9">
      <c r="C281" s="48">
        <v>266</v>
      </c>
      <c r="D281" s="51">
        <f ca="1">IF('Conformity Assessment'!$I$19&lt;&gt;"Interval","-",IF(ABS($E$11-I279)&lt;=ABS($E$11-I280),D279+(RAND()-0.5)*$M$17/C281,D280+(RAND()-0.5)*$M$17/C281))</f>
        <v>1.645043569409447</v>
      </c>
      <c r="E281" s="82">
        <f ca="1">IF('Conformity Assessment'!$I$19&lt;&gt;"Interval","-",IF($E$10="Consumer's Risk",$E$7+D281*$K$7,$E$7-D281*$K$7))</f>
        <v>93.70134803117125</v>
      </c>
      <c r="F281" s="82">
        <f ca="1">IF('Conformity Assessment'!$I$19&lt;&gt;"Interval","-",IF($E$10="Consumer's Risk",$E$8-D281*$K$8,$E$8+D281*$K$8))</f>
        <v>105.47613018412402</v>
      </c>
      <c r="G281" s="50">
        <f t="shared" ca="1" si="13"/>
        <v>4.9980413223182085E-2</v>
      </c>
      <c r="H281" s="50">
        <f t="shared" ca="1" si="14"/>
        <v>4.9980422355243789E-2</v>
      </c>
      <c r="I281" s="50">
        <f t="shared" ca="1" si="15"/>
        <v>4.9980417789212937E-2</v>
      </c>
    </row>
    <row r="282" spans="3:9">
      <c r="C282" s="48">
        <v>267</v>
      </c>
      <c r="D282" s="51">
        <f ca="1">IF('Conformity Assessment'!$I$19&lt;&gt;"Interval","-",IF(ABS($E$11-I280)&lt;=ABS($E$11-I281),D280+(RAND()-0.5)*$M$17/C282,D281+(RAND()-0.5)*$M$17/C282))</f>
        <v>1.6451098646741409</v>
      </c>
      <c r="E282" s="82">
        <f ca="1">IF('Conformity Assessment'!$I$19&lt;&gt;"Interval","-",IF($E$10="Consumer's Risk",$E$7+D282*$K$7,$E$7-D282*$K$7))</f>
        <v>93.701497195516822</v>
      </c>
      <c r="F282" s="82">
        <f ca="1">IF('Conformity Assessment'!$I$19&lt;&gt;"Interval","-",IF($E$10="Consumer's Risk",$E$8-D282*$K$8,$E$8+D282*$K$8))</f>
        <v>105.47594787214611</v>
      </c>
      <c r="G282" s="50">
        <f t="shared" ca="1" si="13"/>
        <v>4.9973578327300615E-2</v>
      </c>
      <c r="H282" s="50">
        <f t="shared" ca="1" si="14"/>
        <v>4.9973587462872213E-2</v>
      </c>
      <c r="I282" s="50">
        <f t="shared" ca="1" si="15"/>
        <v>4.997358289508641E-2</v>
      </c>
    </row>
    <row r="283" spans="3:9">
      <c r="C283" s="48">
        <v>268</v>
      </c>
      <c r="D283" s="51">
        <f ca="1">IF('Conformity Assessment'!$I$19&lt;&gt;"Interval","-",IF(ABS($E$11-I281)&lt;=ABS($E$11-I282),D281+(RAND()-0.5)*$M$17/C283,D282+(RAND()-0.5)*$M$17/C283))</f>
        <v>1.644823903255026</v>
      </c>
      <c r="E283" s="82">
        <f ca="1">IF('Conformity Assessment'!$I$19&lt;&gt;"Interval","-",IF($E$10="Consumer's Risk",$E$7+D283*$K$7,$E$7-D283*$K$7))</f>
        <v>93.700853782323804</v>
      </c>
      <c r="F283" s="82">
        <f ca="1">IF('Conformity Assessment'!$I$19&lt;&gt;"Interval","-",IF($E$10="Consumer's Risk",$E$8-D283*$K$8,$E$8+D283*$K$8))</f>
        <v>105.47673426604868</v>
      </c>
      <c r="G283" s="50">
        <f t="shared" ca="1" si="13"/>
        <v>5.0003065647625675E-2</v>
      </c>
      <c r="H283" s="50">
        <f t="shared" ca="1" si="14"/>
        <v>5.0003074768069006E-2</v>
      </c>
      <c r="I283" s="50">
        <f t="shared" ca="1" si="15"/>
        <v>5.000307020784734E-2</v>
      </c>
    </row>
    <row r="284" spans="3:9">
      <c r="C284" s="48">
        <v>269</v>
      </c>
      <c r="D284" s="51">
        <f ca="1">IF('Conformity Assessment'!$I$19&lt;&gt;"Interval","-",IF(ABS($E$11-I282)&lt;=ABS($E$11-I283),D282+(RAND()-0.5)*$M$17/C284,D283+(RAND()-0.5)*$M$17/C284))</f>
        <v>1.6451728760807218</v>
      </c>
      <c r="E284" s="82">
        <f ca="1">IF('Conformity Assessment'!$I$19&lt;&gt;"Interval","-",IF($E$10="Consumer's Risk",$E$7+D284*$K$7,$E$7-D284*$K$7))</f>
        <v>93.701638971181623</v>
      </c>
      <c r="F284" s="82">
        <f ca="1">IF('Conformity Assessment'!$I$19&lt;&gt;"Interval","-",IF($E$10="Consumer's Risk",$E$8-D284*$K$8,$E$8+D284*$K$8))</f>
        <v>105.47577459077802</v>
      </c>
      <c r="G284" s="50">
        <f t="shared" ca="1" si="13"/>
        <v>4.996708268088948E-2</v>
      </c>
      <c r="H284" s="50">
        <f t="shared" ca="1" si="14"/>
        <v>4.9967091819797749E-2</v>
      </c>
      <c r="I284" s="50">
        <f t="shared" ca="1" si="15"/>
        <v>4.9967087250343614E-2</v>
      </c>
    </row>
    <row r="285" spans="3:9">
      <c r="C285" s="48">
        <v>270</v>
      </c>
      <c r="D285" s="51">
        <f ca="1">IF('Conformity Assessment'!$I$19&lt;&gt;"Interval","-",IF(ABS($E$11-I283)&lt;=ABS($E$11-I284),D283+(RAND()-0.5)*$M$17/C285,D284+(RAND()-0.5)*$M$17/C285))</f>
        <v>1.6449054892607933</v>
      </c>
      <c r="E285" s="82">
        <f ca="1">IF('Conformity Assessment'!$I$19&lt;&gt;"Interval","-",IF($E$10="Consumer's Risk",$E$7+D285*$K$7,$E$7-D285*$K$7))</f>
        <v>93.701037350836785</v>
      </c>
      <c r="F285" s="82">
        <f ca="1">IF('Conformity Assessment'!$I$19&lt;&gt;"Interval","-",IF($E$10="Consumer's Risk",$E$8-D285*$K$8,$E$8+D285*$K$8))</f>
        <v>105.47650990453282</v>
      </c>
      <c r="G285" s="50">
        <f t="shared" ca="1" si="13"/>
        <v>4.9994651375874978E-2</v>
      </c>
      <c r="H285" s="50">
        <f t="shared" ca="1" si="14"/>
        <v>4.9994660500632081E-2</v>
      </c>
      <c r="I285" s="50">
        <f t="shared" ca="1" si="15"/>
        <v>4.9994655938253529E-2</v>
      </c>
    </row>
    <row r="286" spans="3:9">
      <c r="C286" s="48">
        <v>271</v>
      </c>
      <c r="D286" s="51">
        <f ca="1">IF('Conformity Assessment'!$I$19&lt;&gt;"Interval","-",IF(ABS($E$11-I284)&lt;=ABS($E$11-I285),D284+(RAND()-0.5)*$M$17/C286,D285+(RAND()-0.5)*$M$17/C286))</f>
        <v>1.644627031929113</v>
      </c>
      <c r="E286" s="82">
        <f ca="1">IF('Conformity Assessment'!$I$19&lt;&gt;"Interval","-",IF($E$10="Consumer's Risk",$E$7+D286*$K$7,$E$7-D286*$K$7))</f>
        <v>93.700410821840507</v>
      </c>
      <c r="F286" s="82">
        <f ca="1">IF('Conformity Assessment'!$I$19&lt;&gt;"Interval","-",IF($E$10="Consumer's Risk",$E$8-D286*$K$8,$E$8+D286*$K$8))</f>
        <v>105.47727566219494</v>
      </c>
      <c r="G286" s="50">
        <f t="shared" ca="1" si="13"/>
        <v>5.0023374378481832E-2</v>
      </c>
      <c r="H286" s="50">
        <f t="shared" ca="1" si="14"/>
        <v>5.00233834885246E-2</v>
      </c>
      <c r="I286" s="50">
        <f t="shared" ca="1" si="15"/>
        <v>5.0023378933503213E-2</v>
      </c>
    </row>
    <row r="287" spans="3:9">
      <c r="C287" s="48">
        <v>272</v>
      </c>
      <c r="D287" s="51">
        <f ca="1">IF('Conformity Assessment'!$I$19&lt;&gt;"Interval","-",IF(ABS($E$11-I285)&lt;=ABS($E$11-I286),D285+(RAND()-0.5)*$M$17/C287,D286+(RAND()-0.5)*$M$17/C287))</f>
        <v>1.6448788573836588</v>
      </c>
      <c r="E287" s="82">
        <f ca="1">IF('Conformity Assessment'!$I$19&lt;&gt;"Interval","-",IF($E$10="Consumer's Risk",$E$7+D287*$K$7,$E$7-D287*$K$7))</f>
        <v>93.700977429113237</v>
      </c>
      <c r="F287" s="82">
        <f ca="1">IF('Conformity Assessment'!$I$19&lt;&gt;"Interval","-",IF($E$10="Consumer's Risk",$E$8-D287*$K$8,$E$8+D287*$K$8))</f>
        <v>105.47658314219494</v>
      </c>
      <c r="G287" s="50">
        <f t="shared" ca="1" si="13"/>
        <v>4.9997397897431912E-2</v>
      </c>
      <c r="H287" s="50">
        <f t="shared" ca="1" si="14"/>
        <v>4.9997407020780919E-2</v>
      </c>
      <c r="I287" s="50">
        <f t="shared" ca="1" si="15"/>
        <v>4.9997402459106416E-2</v>
      </c>
    </row>
    <row r="288" spans="3:9">
      <c r="C288" s="48">
        <v>273</v>
      </c>
      <c r="D288" s="51">
        <f ca="1">IF('Conformity Assessment'!$I$19&lt;&gt;"Interval","-",IF(ABS($E$11-I286)&lt;=ABS($E$11-I287),D286+(RAND()-0.5)*$M$17/C288,D287+(RAND()-0.5)*$M$17/C288))</f>
        <v>1.6448112393765228</v>
      </c>
      <c r="E288" s="82">
        <f ca="1">IF('Conformity Assessment'!$I$19&lt;&gt;"Interval","-",IF($E$10="Consumer's Risk",$E$7+D288*$K$7,$E$7-D288*$K$7))</f>
        <v>93.700825288597173</v>
      </c>
      <c r="F288" s="82">
        <f ca="1">IF('Conformity Assessment'!$I$19&lt;&gt;"Interval","-",IF($E$10="Consumer's Risk",$E$8-D288*$K$8,$E$8+D288*$K$8))</f>
        <v>105.47676909171456</v>
      </c>
      <c r="G288" s="50">
        <f t="shared" ca="1" si="13"/>
        <v>5.000437182230591E-2</v>
      </c>
      <c r="H288" s="50">
        <f t="shared" ca="1" si="14"/>
        <v>5.0004380942079672E-2</v>
      </c>
      <c r="I288" s="50">
        <f t="shared" ca="1" si="15"/>
        <v>5.0004376382192794E-2</v>
      </c>
    </row>
    <row r="289" spans="3:9">
      <c r="C289" s="48">
        <v>274</v>
      </c>
      <c r="D289" s="51">
        <f ca="1">IF('Conformity Assessment'!$I$19&lt;&gt;"Interval","-",IF(ABS($E$11-I287)&lt;=ABS($E$11-I288),D287+(RAND()-0.5)*$M$17/C289,D288+(RAND()-0.5)*$M$17/C289))</f>
        <v>1.6445531706174614</v>
      </c>
      <c r="E289" s="82">
        <f ca="1">IF('Conformity Assessment'!$I$19&lt;&gt;"Interval","-",IF($E$10="Consumer's Risk",$E$7+D289*$K$7,$E$7-D289*$K$7))</f>
        <v>93.700244633889284</v>
      </c>
      <c r="F289" s="82">
        <f ca="1">IF('Conformity Assessment'!$I$19&lt;&gt;"Interval","-",IF($E$10="Consumer's Risk",$E$8-D289*$K$8,$E$8+D289*$K$8))</f>
        <v>105.47747878080199</v>
      </c>
      <c r="G289" s="50">
        <f t="shared" ca="1" si="13"/>
        <v>5.0030995414604006E-2</v>
      </c>
      <c r="H289" s="50">
        <f t="shared" ca="1" si="14"/>
        <v>5.0031004520747366E-2</v>
      </c>
      <c r="I289" s="50">
        <f t="shared" ca="1" si="15"/>
        <v>5.0030999967675682E-2</v>
      </c>
    </row>
    <row r="290" spans="3:9">
      <c r="C290" s="48">
        <v>275</v>
      </c>
      <c r="D290" s="51">
        <f ca="1">IF('Conformity Assessment'!$I$19&lt;&gt;"Interval","-",IF(ABS($E$11-I288)&lt;=ABS($E$11-I289),D288+(RAND()-0.5)*$M$17/C290,D289+(RAND()-0.5)*$M$17/C290))</f>
        <v>1.6444964185797879</v>
      </c>
      <c r="E290" s="82">
        <f ca="1">IF('Conformity Assessment'!$I$19&lt;&gt;"Interval","-",IF($E$10="Consumer's Risk",$E$7+D290*$K$7,$E$7-D290*$K$7))</f>
        <v>93.700116941804524</v>
      </c>
      <c r="F290" s="82">
        <f ca="1">IF('Conformity Assessment'!$I$19&lt;&gt;"Interval","-",IF($E$10="Consumer's Risk",$E$8-D290*$K$8,$E$8+D290*$K$8))</f>
        <v>105.47763484890558</v>
      </c>
      <c r="G290" s="50">
        <f t="shared" ca="1" si="13"/>
        <v>5.0036851738755092E-2</v>
      </c>
      <c r="H290" s="50">
        <f t="shared" ca="1" si="14"/>
        <v>5.0036860841903577E-2</v>
      </c>
      <c r="I290" s="50">
        <f t="shared" ca="1" si="15"/>
        <v>5.0036856290329335E-2</v>
      </c>
    </row>
    <row r="291" spans="3:9">
      <c r="C291" s="48">
        <v>276</v>
      </c>
      <c r="D291" s="51">
        <f ca="1">IF('Conformity Assessment'!$I$19&lt;&gt;"Interval","-",IF(ABS($E$11-I289)&lt;=ABS($E$11-I290),D289+(RAND()-0.5)*$M$17/C291,D290+(RAND()-0.5)*$M$17/C291))</f>
        <v>1.6447622181620849</v>
      </c>
      <c r="E291" s="82">
        <f ca="1">IF('Conformity Assessment'!$I$19&lt;&gt;"Interval","-",IF($E$10="Consumer's Risk",$E$7+D291*$K$7,$E$7-D291*$K$7))</f>
        <v>93.700714990864697</v>
      </c>
      <c r="F291" s="82">
        <f ca="1">IF('Conformity Assessment'!$I$19&lt;&gt;"Interval","-",IF($E$10="Consumer's Risk",$E$8-D291*$K$8,$E$8+D291*$K$8))</f>
        <v>105.47690390005427</v>
      </c>
      <c r="G291" s="50">
        <f t="shared" ca="1" si="13"/>
        <v>5.0009428213001042E-2</v>
      </c>
      <c r="H291" s="50">
        <f t="shared" ca="1" si="14"/>
        <v>5.0009437330184682E-2</v>
      </c>
      <c r="I291" s="50">
        <f t="shared" ca="1" si="15"/>
        <v>5.0009432771592865E-2</v>
      </c>
    </row>
    <row r="292" spans="3:9">
      <c r="C292" s="48">
        <v>277</v>
      </c>
      <c r="D292" s="51">
        <f ca="1">IF('Conformity Assessment'!$I$19&lt;&gt;"Interval","-",IF(ABS($E$11-I290)&lt;=ABS($E$11-I291),D290+(RAND()-0.5)*$M$17/C292,D291+(RAND()-0.5)*$M$17/C292))</f>
        <v>1.6445147556333053</v>
      </c>
      <c r="E292" s="82">
        <f ca="1">IF('Conformity Assessment'!$I$19&lt;&gt;"Interval","-",IF($E$10="Consumer's Risk",$E$7+D292*$K$7,$E$7-D292*$K$7))</f>
        <v>93.70015820017494</v>
      </c>
      <c r="F292" s="82">
        <f ca="1">IF('Conformity Assessment'!$I$19&lt;&gt;"Interval","-",IF($E$10="Consumer's Risk",$E$8-D292*$K$8,$E$8+D292*$K$8))</f>
        <v>105.47758442200841</v>
      </c>
      <c r="G292" s="50">
        <f t="shared" ca="1" si="13"/>
        <v>5.0034959452136485E-2</v>
      </c>
      <c r="H292" s="50">
        <f t="shared" ca="1" si="14"/>
        <v>5.0034968556252439E-2</v>
      </c>
      <c r="I292" s="50">
        <f t="shared" ca="1" si="15"/>
        <v>5.0034964004194465E-2</v>
      </c>
    </row>
    <row r="293" spans="3:9">
      <c r="C293" s="48">
        <v>278</v>
      </c>
      <c r="D293" s="51">
        <f ca="1">IF('Conformity Assessment'!$I$19&lt;&gt;"Interval","-",IF(ABS($E$11-I291)&lt;=ABS($E$11-I292),D291+(RAND()-0.5)*$M$17/C293,D292+(RAND()-0.5)*$M$17/C293))</f>
        <v>1.6449383349339979</v>
      </c>
      <c r="E293" s="82">
        <f ca="1">IF('Conformity Assessment'!$I$19&lt;&gt;"Interval","-",IF($E$10="Consumer's Risk",$E$7+D293*$K$7,$E$7-D293*$K$7))</f>
        <v>93.701111253601496</v>
      </c>
      <c r="F293" s="82">
        <f ca="1">IF('Conformity Assessment'!$I$19&lt;&gt;"Interval","-",IF($E$10="Consumer's Risk",$E$8-D293*$K$8,$E$8+D293*$K$8))</f>
        <v>105.47641957893151</v>
      </c>
      <c r="G293" s="50">
        <f t="shared" ca="1" si="13"/>
        <v>4.9991264196809333E-2</v>
      </c>
      <c r="H293" s="50">
        <f t="shared" ca="1" si="14"/>
        <v>4.9991273323303755E-2</v>
      </c>
      <c r="I293" s="50">
        <f t="shared" ca="1" si="15"/>
        <v>4.9991268760056544E-2</v>
      </c>
    </row>
    <row r="294" spans="3:9">
      <c r="C294" s="48">
        <v>279</v>
      </c>
      <c r="D294" s="51">
        <f ca="1">IF('Conformity Assessment'!$I$19&lt;&gt;"Interval","-",IF(ABS($E$11-I292)&lt;=ABS($E$11-I293),D292+(RAND()-0.5)*$M$17/C294,D293+(RAND()-0.5)*$M$17/C294))</f>
        <v>1.644843920404615</v>
      </c>
      <c r="E294" s="82">
        <f ca="1">IF('Conformity Assessment'!$I$19&lt;&gt;"Interval","-",IF($E$10="Consumer's Risk",$E$7+D294*$K$7,$E$7-D294*$K$7))</f>
        <v>93.700898820910382</v>
      </c>
      <c r="F294" s="82">
        <f ca="1">IF('Conformity Assessment'!$I$19&lt;&gt;"Interval","-",IF($E$10="Consumer's Risk",$E$8-D294*$K$8,$E$8+D294*$K$8))</f>
        <v>105.47667921888731</v>
      </c>
      <c r="G294" s="50">
        <f t="shared" ca="1" si="13"/>
        <v>5.0001001099135432E-2</v>
      </c>
      <c r="H294" s="50">
        <f t="shared" ca="1" si="14"/>
        <v>5.0001010220637146E-2</v>
      </c>
      <c r="I294" s="50">
        <f t="shared" ca="1" si="15"/>
        <v>5.0001005659886286E-2</v>
      </c>
    </row>
    <row r="295" spans="3:9">
      <c r="C295" s="48">
        <v>280</v>
      </c>
      <c r="D295" s="51">
        <f ca="1">IF('Conformity Assessment'!$I$19&lt;&gt;"Interval","-",IF(ABS($E$11-I293)&lt;=ABS($E$11-I294),D293+(RAND()-0.5)*$M$17/C295,D294+(RAND()-0.5)*$M$17/C295))</f>
        <v>1.6444908493684738</v>
      </c>
      <c r="E295" s="82">
        <f ca="1">IF('Conformity Assessment'!$I$19&lt;&gt;"Interval","-",IF($E$10="Consumer's Risk",$E$7+D295*$K$7,$E$7-D295*$K$7))</f>
        <v>93.700104411079067</v>
      </c>
      <c r="F295" s="82">
        <f ca="1">IF('Conformity Assessment'!$I$19&lt;&gt;"Interval","-",IF($E$10="Consumer's Risk",$E$8-D295*$K$8,$E$8+D295*$K$8))</f>
        <v>105.47765016423669</v>
      </c>
      <c r="G295" s="50">
        <f t="shared" ca="1" si="13"/>
        <v>5.0037426463107194E-2</v>
      </c>
      <c r="H295" s="50">
        <f t="shared" ca="1" si="14"/>
        <v>5.0037435565961838E-2</v>
      </c>
      <c r="I295" s="50">
        <f t="shared" ca="1" si="15"/>
        <v>5.003743101453452E-2</v>
      </c>
    </row>
    <row r="296" spans="3:9">
      <c r="C296" s="48">
        <v>281</v>
      </c>
      <c r="D296" s="51">
        <f ca="1">IF('Conformity Assessment'!$I$19&lt;&gt;"Interval","-",IF(ABS($E$11-I294)&lt;=ABS($E$11-I295),D294+(RAND()-0.5)*$M$17/C296,D295+(RAND()-0.5)*$M$17/C296))</f>
        <v>1.6448083772404174</v>
      </c>
      <c r="E296" s="82">
        <f ca="1">IF('Conformity Assessment'!$I$19&lt;&gt;"Interval","-",IF($E$10="Consumer's Risk",$E$7+D296*$K$7,$E$7-D296*$K$7))</f>
        <v>93.700818848790945</v>
      </c>
      <c r="F296" s="82">
        <f ca="1">IF('Conformity Assessment'!$I$19&lt;&gt;"Interval","-",IF($E$10="Consumer's Risk",$E$8-D296*$K$8,$E$8+D296*$K$8))</f>
        <v>105.47677696258886</v>
      </c>
      <c r="G296" s="50">
        <f t="shared" ca="1" si="13"/>
        <v>5.0004667031821763E-2</v>
      </c>
      <c r="H296" s="50">
        <f t="shared" ca="1" si="14"/>
        <v>5.0004676151445E-2</v>
      </c>
      <c r="I296" s="50">
        <f t="shared" ca="1" si="15"/>
        <v>5.0004671591633382E-2</v>
      </c>
    </row>
    <row r="297" spans="3:9">
      <c r="C297" s="48">
        <v>282</v>
      </c>
      <c r="D297" s="51">
        <f ca="1">IF('Conformity Assessment'!$I$19&lt;&gt;"Interval","-",IF(ABS($E$11-I295)&lt;=ABS($E$11-I296),D295+(RAND()-0.5)*$M$17/C297,D296+(RAND()-0.5)*$M$17/C297))</f>
        <v>1.645028813500452</v>
      </c>
      <c r="E297" s="82">
        <f ca="1">IF('Conformity Assessment'!$I$19&lt;&gt;"Interval","-",IF($E$10="Consumer's Risk",$E$7+D297*$K$7,$E$7-D297*$K$7))</f>
        <v>93.70131483037602</v>
      </c>
      <c r="F297" s="82">
        <f ca="1">IF('Conformity Assessment'!$I$19&lt;&gt;"Interval","-",IF($E$10="Consumer's Risk",$E$8-D297*$K$8,$E$8+D297*$K$8))</f>
        <v>105.47617076287375</v>
      </c>
      <c r="G297" s="50">
        <f t="shared" ca="1" si="13"/>
        <v>4.9981934626346175E-2</v>
      </c>
      <c r="H297" s="50">
        <f t="shared" ca="1" si="14"/>
        <v>4.9981943757627281E-2</v>
      </c>
      <c r="I297" s="50">
        <f t="shared" ca="1" si="15"/>
        <v>4.9981939191986728E-2</v>
      </c>
    </row>
    <row r="298" spans="3:9">
      <c r="C298" s="48">
        <v>283</v>
      </c>
      <c r="D298" s="51">
        <f ca="1">IF('Conformity Assessment'!$I$19&lt;&gt;"Interval","-",IF(ABS($E$11-I296)&lt;=ABS($E$11-I297),D296+(RAND()-0.5)*$M$17/C298,D297+(RAND()-0.5)*$M$17/C298))</f>
        <v>1.6449951817529869</v>
      </c>
      <c r="E298" s="82">
        <f ca="1">IF('Conformity Assessment'!$I$19&lt;&gt;"Interval","-",IF($E$10="Consumer's Risk",$E$7+D298*$K$7,$E$7-D298*$K$7))</f>
        <v>93.701239158944219</v>
      </c>
      <c r="F298" s="82">
        <f ca="1">IF('Conformity Assessment'!$I$19&lt;&gt;"Interval","-",IF($E$10="Consumer's Risk",$E$8-D298*$K$8,$E$8+D298*$K$8))</f>
        <v>105.47626325017929</v>
      </c>
      <c r="G298" s="50">
        <f t="shared" ca="1" si="13"/>
        <v>4.9985402354665816E-2</v>
      </c>
      <c r="H298" s="50">
        <f t="shared" ca="1" si="14"/>
        <v>4.9985411484167394E-2</v>
      </c>
      <c r="I298" s="50">
        <f t="shared" ca="1" si="15"/>
        <v>4.9985406919416608E-2</v>
      </c>
    </row>
    <row r="299" spans="3:9">
      <c r="C299" s="48">
        <v>284</v>
      </c>
      <c r="D299" s="51">
        <f ca="1">IF('Conformity Assessment'!$I$19&lt;&gt;"Interval","-",IF(ABS($E$11-I297)&lt;=ABS($E$11-I298),D297+(RAND()-0.5)*$M$17/C299,D298+(RAND()-0.5)*$M$17/C299))</f>
        <v>1.6447494411594727</v>
      </c>
      <c r="E299" s="82">
        <f ca="1">IF('Conformity Assessment'!$I$19&lt;&gt;"Interval","-",IF($E$10="Consumer's Risk",$E$7+D299*$K$7,$E$7-D299*$K$7))</f>
        <v>93.700686242608811</v>
      </c>
      <c r="F299" s="82">
        <f ca="1">IF('Conformity Assessment'!$I$19&lt;&gt;"Interval","-",IF($E$10="Consumer's Risk",$E$8-D299*$K$8,$E$8+D299*$K$8))</f>
        <v>105.47693903681144</v>
      </c>
      <c r="G299" s="50">
        <f t="shared" ca="1" si="13"/>
        <v>5.001074618933718E-2</v>
      </c>
      <c r="H299" s="50">
        <f t="shared" ca="1" si="14"/>
        <v>5.001075530584493E-2</v>
      </c>
      <c r="I299" s="50">
        <f t="shared" ca="1" si="15"/>
        <v>5.0010750747591051E-2</v>
      </c>
    </row>
    <row r="300" spans="3:9">
      <c r="C300" s="48">
        <v>285</v>
      </c>
      <c r="D300" s="51">
        <f ca="1">IF('Conformity Assessment'!$I$19&lt;&gt;"Interval","-",IF(ABS($E$11-I298)&lt;=ABS($E$11-I299),D298+(RAND()-0.5)*$M$17/C300,D299+(RAND()-0.5)*$M$17/C300))</f>
        <v>1.6449123285144789</v>
      </c>
      <c r="E300" s="82">
        <f ca="1">IF('Conformity Assessment'!$I$19&lt;&gt;"Interval","-",IF($E$10="Consumer's Risk",$E$7+D300*$K$7,$E$7-D300*$K$7))</f>
        <v>93.701052739157575</v>
      </c>
      <c r="F300" s="82">
        <f ca="1">IF('Conformity Assessment'!$I$19&lt;&gt;"Interval","-",IF($E$10="Consumer's Risk",$E$8-D300*$K$8,$E$8+D300*$K$8))</f>
        <v>105.47649109658518</v>
      </c>
      <c r="G300" s="50">
        <f t="shared" ca="1" si="13"/>
        <v>4.9993946069204549E-2</v>
      </c>
      <c r="H300" s="50">
        <f t="shared" ca="1" si="14"/>
        <v>4.999395519432305E-2</v>
      </c>
      <c r="I300" s="50">
        <f t="shared" ca="1" si="15"/>
        <v>4.9993950631763803E-2</v>
      </c>
    </row>
    <row r="301" spans="3:9">
      <c r="C301" s="48">
        <v>286</v>
      </c>
      <c r="D301" s="51">
        <f ca="1">IF('Conformity Assessment'!$I$19&lt;&gt;"Interval","-",IF(ABS($E$11-I299)&lt;=ABS($E$11-I300),D299+(RAND()-0.5)*$M$17/C301,D300+(RAND()-0.5)*$M$17/C301))</f>
        <v>1.6446651073938885</v>
      </c>
      <c r="E301" s="82">
        <f ca="1">IF('Conformity Assessment'!$I$19&lt;&gt;"Interval","-",IF($E$10="Consumer's Risk",$E$7+D301*$K$7,$E$7-D301*$K$7))</f>
        <v>93.700496491636244</v>
      </c>
      <c r="F301" s="82">
        <f ca="1">IF('Conformity Assessment'!$I$19&lt;&gt;"Interval","-",IF($E$10="Consumer's Risk",$E$8-D301*$K$8,$E$8+D301*$K$8))</f>
        <v>105.4771709546668</v>
      </c>
      <c r="G301" s="50">
        <f t="shared" ca="1" si="13"/>
        <v>5.0019446100233594E-2</v>
      </c>
      <c r="H301" s="50">
        <f t="shared" ca="1" si="14"/>
        <v>5.0019455212286519E-2</v>
      </c>
      <c r="I301" s="50">
        <f t="shared" ca="1" si="15"/>
        <v>5.0019450656260053E-2</v>
      </c>
    </row>
    <row r="302" spans="3:9">
      <c r="C302" s="48">
        <v>287</v>
      </c>
      <c r="D302" s="51">
        <f ca="1">IF('Conformity Assessment'!$I$19&lt;&gt;"Interval","-",IF(ABS($E$11-I300)&lt;=ABS($E$11-I301),D300+(RAND()-0.5)*$M$17/C302,D301+(RAND()-0.5)*$M$17/C302))</f>
        <v>1.6451485463660427</v>
      </c>
      <c r="E302" s="82">
        <f ca="1">IF('Conformity Assessment'!$I$19&lt;&gt;"Interval","-",IF($E$10="Consumer's Risk",$E$7+D302*$K$7,$E$7-D302*$K$7))</f>
        <v>93.701584229323601</v>
      </c>
      <c r="F302" s="82">
        <f ca="1">IF('Conformity Assessment'!$I$19&lt;&gt;"Interval","-",IF($E$10="Consumer's Risk",$E$8-D302*$K$8,$E$8+D302*$K$8))</f>
        <v>105.47584149749338</v>
      </c>
      <c r="G302" s="50">
        <f t="shared" ca="1" si="13"/>
        <v>4.9969590674345324E-2</v>
      </c>
      <c r="H302" s="50">
        <f t="shared" ca="1" si="14"/>
        <v>4.996959981196511E-2</v>
      </c>
      <c r="I302" s="50">
        <f t="shared" ca="1" si="15"/>
        <v>4.9969595243155217E-2</v>
      </c>
    </row>
    <row r="303" spans="3:9">
      <c r="C303" s="48">
        <v>288</v>
      </c>
      <c r="D303" s="51">
        <f ca="1">IF('Conformity Assessment'!$I$19&lt;&gt;"Interval","-",IF(ABS($E$11-I301)&lt;=ABS($E$11-I302),D301+(RAND()-0.5)*$M$17/C303,D302+(RAND()-0.5)*$M$17/C303))</f>
        <v>1.6445071416909387</v>
      </c>
      <c r="E303" s="82">
        <f ca="1">IF('Conformity Assessment'!$I$19&lt;&gt;"Interval","-",IF($E$10="Consumer's Risk",$E$7+D303*$K$7,$E$7-D303*$K$7))</f>
        <v>93.700141068804612</v>
      </c>
      <c r="F303" s="82">
        <f ca="1">IF('Conformity Assessment'!$I$19&lt;&gt;"Interval","-",IF($E$10="Consumer's Risk",$E$8-D303*$K$8,$E$8+D303*$K$8))</f>
        <v>105.47760536034991</v>
      </c>
      <c r="G303" s="50">
        <f t="shared" ca="1" si="13"/>
        <v>5.0035745163658066E-2</v>
      </c>
      <c r="H303" s="50">
        <f t="shared" ca="1" si="14"/>
        <v>5.0035754267372175E-2</v>
      </c>
      <c r="I303" s="50">
        <f t="shared" ca="1" si="15"/>
        <v>5.0035749715515124E-2</v>
      </c>
    </row>
    <row r="304" spans="3:9">
      <c r="C304" s="48">
        <v>289</v>
      </c>
      <c r="D304" s="51">
        <f ca="1">IF('Conformity Assessment'!$I$19&lt;&gt;"Interval","-",IF(ABS($E$11-I302)&lt;=ABS($E$11-I303),D302+(RAND()-0.5)*$M$17/C304,D303+(RAND()-0.5)*$M$17/C304))</f>
        <v>1.6451517026678415</v>
      </c>
      <c r="E304" s="82">
        <f ca="1">IF('Conformity Assessment'!$I$19&lt;&gt;"Interval","-",IF($E$10="Consumer's Risk",$E$7+D304*$K$7,$E$7-D304*$K$7))</f>
        <v>93.701591331002646</v>
      </c>
      <c r="F304" s="82">
        <f ca="1">IF('Conformity Assessment'!$I$19&lt;&gt;"Interval","-",IF($E$10="Consumer's Risk",$E$8-D304*$K$8,$E$8+D304*$K$8))</f>
        <v>105.47583281766343</v>
      </c>
      <c r="G304" s="50">
        <f t="shared" ca="1" si="13"/>
        <v>4.9969265305871764E-2</v>
      </c>
      <c r="H304" s="50">
        <f t="shared" ca="1" si="14"/>
        <v>4.9969274443658659E-2</v>
      </c>
      <c r="I304" s="50">
        <f t="shared" ca="1" si="15"/>
        <v>4.9969269874765215E-2</v>
      </c>
    </row>
    <row r="305" spans="3:9">
      <c r="C305" s="48">
        <v>290</v>
      </c>
      <c r="D305" s="51">
        <f ca="1">IF('Conformity Assessment'!$I$19&lt;&gt;"Interval","-",IF(ABS($E$11-I303)&lt;=ABS($E$11-I304),D303+(RAND()-0.5)*$M$17/C305,D304+(RAND()-0.5)*$M$17/C305))</f>
        <v>1.6450147754420441</v>
      </c>
      <c r="E305" s="82">
        <f ca="1">IF('Conformity Assessment'!$I$19&lt;&gt;"Interval","-",IF($E$10="Consumer's Risk",$E$7+D305*$K$7,$E$7-D305*$K$7))</f>
        <v>93.701283244744602</v>
      </c>
      <c r="F305" s="82">
        <f ca="1">IF('Conformity Assessment'!$I$19&lt;&gt;"Interval","-",IF($E$10="Consumer's Risk",$E$8-D305*$K$8,$E$8+D305*$K$8))</f>
        <v>105.47620936753438</v>
      </c>
      <c r="G305" s="50">
        <f t="shared" ca="1" si="13"/>
        <v>4.9983382050040708E-2</v>
      </c>
      <c r="H305" s="50">
        <f t="shared" ca="1" si="14"/>
        <v>4.9983391180579172E-2</v>
      </c>
      <c r="I305" s="50">
        <f t="shared" ca="1" si="15"/>
        <v>4.998338661530994E-2</v>
      </c>
    </row>
    <row r="306" spans="3:9">
      <c r="C306" s="48">
        <v>291</v>
      </c>
      <c r="D306" s="51">
        <f ca="1">IF('Conformity Assessment'!$I$19&lt;&gt;"Interval","-",IF(ABS($E$11-I304)&lt;=ABS($E$11-I305),D304+(RAND()-0.5)*$M$17/C306,D305+(RAND()-0.5)*$M$17/C306))</f>
        <v>1.645222283576018</v>
      </c>
      <c r="E306" s="82">
        <f ca="1">IF('Conformity Assessment'!$I$19&lt;&gt;"Interval","-",IF($E$10="Consumer's Risk",$E$7+D306*$K$7,$E$7-D306*$K$7))</f>
        <v>93.701750138046037</v>
      </c>
      <c r="F306" s="82">
        <f ca="1">IF('Conformity Assessment'!$I$19&lt;&gt;"Interval","-",IF($E$10="Consumer's Risk",$E$8-D306*$K$8,$E$8+D306*$K$8))</f>
        <v>105.47563872016595</v>
      </c>
      <c r="G306" s="50">
        <f t="shared" ca="1" si="13"/>
        <v>4.9961989889596221E-2</v>
      </c>
      <c r="H306" s="50">
        <f t="shared" ca="1" si="14"/>
        <v>4.9961999031121439E-2</v>
      </c>
      <c r="I306" s="50">
        <f t="shared" ca="1" si="15"/>
        <v>4.996199446035883E-2</v>
      </c>
    </row>
    <row r="307" spans="3:9">
      <c r="C307" s="48">
        <v>292</v>
      </c>
      <c r="D307" s="51">
        <f ca="1">IF('Conformity Assessment'!$I$19&lt;&gt;"Interval","-",IF(ABS($E$11-I305)&lt;=ABS($E$11-I306),D305+(RAND()-0.5)*$M$17/C307,D306+(RAND()-0.5)*$M$17/C307))</f>
        <v>1.6449073771400362</v>
      </c>
      <c r="E307" s="82">
        <f ca="1">IF('Conformity Assessment'!$I$19&lt;&gt;"Interval","-",IF($E$10="Consumer's Risk",$E$7+D307*$K$7,$E$7-D307*$K$7))</f>
        <v>93.701041598565084</v>
      </c>
      <c r="F307" s="82">
        <f ca="1">IF('Conformity Assessment'!$I$19&lt;&gt;"Interval","-",IF($E$10="Consumer's Risk",$E$8-D307*$K$8,$E$8+D307*$K$8))</f>
        <v>105.47650471286489</v>
      </c>
      <c r="G307" s="50">
        <f t="shared" ca="1" si="13"/>
        <v>4.9994456685151727E-2</v>
      </c>
      <c r="H307" s="50">
        <f t="shared" ca="1" si="14"/>
        <v>4.9994465810008604E-2</v>
      </c>
      <c r="I307" s="50">
        <f t="shared" ca="1" si="15"/>
        <v>4.9994461247580169E-2</v>
      </c>
    </row>
    <row r="308" spans="3:9">
      <c r="C308" s="48">
        <v>293</v>
      </c>
      <c r="D308" s="51">
        <f ca="1">IF('Conformity Assessment'!$I$19&lt;&gt;"Interval","-",IF(ABS($E$11-I306)&lt;=ABS($E$11-I307),D306+(RAND()-0.5)*$M$17/C308,D307+(RAND()-0.5)*$M$17/C308))</f>
        <v>1.644996837119046</v>
      </c>
      <c r="E308" s="82">
        <f ca="1">IF('Conformity Assessment'!$I$19&lt;&gt;"Interval","-",IF($E$10="Consumer's Risk",$E$7+D308*$K$7,$E$7-D308*$K$7))</f>
        <v>93.70124288351785</v>
      </c>
      <c r="F308" s="82">
        <f ca="1">IF('Conformity Assessment'!$I$19&lt;&gt;"Interval","-",IF($E$10="Consumer's Risk",$E$8-D308*$K$8,$E$8+D308*$K$8))</f>
        <v>105.47625869792262</v>
      </c>
      <c r="G308" s="50">
        <f t="shared" ca="1" si="13"/>
        <v>4.9985231667408536E-2</v>
      </c>
      <c r="H308" s="50">
        <f t="shared" ca="1" si="14"/>
        <v>4.9985240796997212E-2</v>
      </c>
      <c r="I308" s="50">
        <f t="shared" ca="1" si="15"/>
        <v>4.998523623220287E-2</v>
      </c>
    </row>
    <row r="309" spans="3:9">
      <c r="C309" s="48">
        <v>294</v>
      </c>
      <c r="D309" s="51">
        <f ca="1">IF('Conformity Assessment'!$I$19&lt;&gt;"Interval","-",IF(ABS($E$11-I307)&lt;=ABS($E$11-I308),D307+(RAND()-0.5)*$M$17/C309,D308+(RAND()-0.5)*$M$17/C309))</f>
        <v>1.6448376677226557</v>
      </c>
      <c r="E309" s="82">
        <f ca="1">IF('Conformity Assessment'!$I$19&lt;&gt;"Interval","-",IF($E$10="Consumer's Risk",$E$7+D309*$K$7,$E$7-D309*$K$7))</f>
        <v>93.70088475237597</v>
      </c>
      <c r="F309" s="82">
        <f ca="1">IF('Conformity Assessment'!$I$19&lt;&gt;"Interval","-",IF($E$10="Consumer's Risk",$E$8-D309*$K$8,$E$8+D309*$K$8))</f>
        <v>105.4766964137627</v>
      </c>
      <c r="G309" s="50">
        <f t="shared" ca="1" si="13"/>
        <v>5.0001645987105818E-2</v>
      </c>
      <c r="H309" s="50">
        <f t="shared" ca="1" si="14"/>
        <v>5.0001655108276616E-2</v>
      </c>
      <c r="I309" s="50">
        <f t="shared" ca="1" si="15"/>
        <v>5.000165054769122E-2</v>
      </c>
    </row>
    <row r="310" spans="3:9">
      <c r="C310" s="48">
        <v>295</v>
      </c>
      <c r="D310" s="51">
        <f ca="1">IF('Conformity Assessment'!$I$19&lt;&gt;"Interval","-",IF(ABS($E$11-I308)&lt;=ABS($E$11-I309),D308+(RAND()-0.5)*$M$17/C310,D309+(RAND()-0.5)*$M$17/C310))</f>
        <v>1.6446023275510313</v>
      </c>
      <c r="E310" s="82">
        <f ca="1">IF('Conformity Assessment'!$I$19&lt;&gt;"Interval","-",IF($E$10="Consumer's Risk",$E$7+D310*$K$7,$E$7-D310*$K$7))</f>
        <v>93.700355236989822</v>
      </c>
      <c r="F310" s="82">
        <f ca="1">IF('Conformity Assessment'!$I$19&lt;&gt;"Interval","-",IF($E$10="Consumer's Risk",$E$8-D310*$K$8,$E$8+D310*$K$8))</f>
        <v>105.47734359923466</v>
      </c>
      <c r="G310" s="50">
        <f t="shared" ca="1" si="13"/>
        <v>5.0025923281869583E-2</v>
      </c>
      <c r="H310" s="50">
        <f t="shared" ca="1" si="14"/>
        <v>5.0025932390607576E-2</v>
      </c>
      <c r="I310" s="50">
        <f t="shared" ca="1" si="15"/>
        <v>5.0025927836238576E-2</v>
      </c>
    </row>
    <row r="311" spans="3:9">
      <c r="C311" s="48">
        <v>296</v>
      </c>
      <c r="D311" s="51">
        <f ca="1">IF('Conformity Assessment'!$I$19&lt;&gt;"Interval","-",IF(ABS($E$11-I309)&lt;=ABS($E$11-I310),D309+(RAND()-0.5)*$M$17/C311,D310+(RAND()-0.5)*$M$17/C311))</f>
        <v>1.6447557840020552</v>
      </c>
      <c r="E311" s="82">
        <f ca="1">IF('Conformity Assessment'!$I$19&lt;&gt;"Interval","-",IF($E$10="Consumer's Risk",$E$7+D311*$K$7,$E$7-D311*$K$7))</f>
        <v>93.700700514004623</v>
      </c>
      <c r="F311" s="82">
        <f ca="1">IF('Conformity Assessment'!$I$19&lt;&gt;"Interval","-",IF($E$10="Consumer's Risk",$E$8-D311*$K$8,$E$8+D311*$K$8))</f>
        <v>105.47692159399435</v>
      </c>
      <c r="G311" s="50">
        <f t="shared" ca="1" si="13"/>
        <v>5.0010091907506458E-2</v>
      </c>
      <c r="H311" s="50">
        <f t="shared" ca="1" si="14"/>
        <v>5.0010101024349711E-2</v>
      </c>
      <c r="I311" s="50">
        <f t="shared" ca="1" si="15"/>
        <v>5.0010096465928085E-2</v>
      </c>
    </row>
    <row r="312" spans="3:9">
      <c r="C312" s="48">
        <v>297</v>
      </c>
      <c r="D312" s="51">
        <f ca="1">IF('Conformity Assessment'!$I$19&lt;&gt;"Interval","-",IF(ABS($E$11-I310)&lt;=ABS($E$11-I311),D310+(RAND()-0.5)*$M$17/C312,D311+(RAND()-0.5)*$M$17/C312))</f>
        <v>1.6450136679409579</v>
      </c>
      <c r="E312" s="82">
        <f ca="1">IF('Conformity Assessment'!$I$19&lt;&gt;"Interval","-",IF($E$10="Consumer's Risk",$E$7+D312*$K$7,$E$7-D312*$K$7))</f>
        <v>93.701280752867149</v>
      </c>
      <c r="F312" s="82">
        <f ca="1">IF('Conformity Assessment'!$I$19&lt;&gt;"Interval","-",IF($E$10="Consumer's Risk",$E$8-D312*$K$8,$E$8+D312*$K$8))</f>
        <v>105.47621241316237</v>
      </c>
      <c r="G312" s="50">
        <f t="shared" ca="1" si="13"/>
        <v>4.9983496242704831E-2</v>
      </c>
      <c r="H312" s="50">
        <f t="shared" ca="1" si="14"/>
        <v>4.9983505373184439E-2</v>
      </c>
      <c r="I312" s="50">
        <f t="shared" ca="1" si="15"/>
        <v>4.9983500807944635E-2</v>
      </c>
    </row>
    <row r="313" spans="3:9">
      <c r="C313" s="48">
        <v>298</v>
      </c>
      <c r="D313" s="51">
        <f ca="1">IF('Conformity Assessment'!$I$19&lt;&gt;"Interval","-",IF(ABS($E$11-I311)&lt;=ABS($E$11-I312),D311+(RAND()-0.5)*$M$17/C313,D312+(RAND()-0.5)*$M$17/C313))</f>
        <v>1.6447117200100649</v>
      </c>
      <c r="E313" s="82">
        <f ca="1">IF('Conformity Assessment'!$I$19&lt;&gt;"Interval","-",IF($E$10="Consumer's Risk",$E$7+D313*$K$7,$E$7-D313*$K$7))</f>
        <v>93.700601370022639</v>
      </c>
      <c r="F313" s="82">
        <f ca="1">IF('Conformity Assessment'!$I$19&lt;&gt;"Interval","-",IF($E$10="Consumer's Risk",$E$8-D313*$K$8,$E$8+D313*$K$8))</f>
        <v>105.47704276997231</v>
      </c>
      <c r="G313" s="50">
        <f t="shared" ca="1" si="13"/>
        <v>5.0014637371677446E-2</v>
      </c>
      <c r="H313" s="50">
        <f t="shared" ca="1" si="14"/>
        <v>5.0014646486192207E-2</v>
      </c>
      <c r="I313" s="50">
        <f t="shared" ca="1" si="15"/>
        <v>5.001464192893483E-2</v>
      </c>
    </row>
    <row r="314" spans="3:9">
      <c r="C314" s="48">
        <v>299</v>
      </c>
      <c r="D314" s="51">
        <f ca="1">IF('Conformity Assessment'!$I$19&lt;&gt;"Interval","-",IF(ABS($E$11-I312)&lt;=ABS($E$11-I313),D312+(RAND()-0.5)*$M$17/C314,D313+(RAND()-0.5)*$M$17/C314))</f>
        <v>1.6448428114943854</v>
      </c>
      <c r="E314" s="82">
        <f ca="1">IF('Conformity Assessment'!$I$19&lt;&gt;"Interval","-",IF($E$10="Consumer's Risk",$E$7+D314*$K$7,$E$7-D314*$K$7))</f>
        <v>93.700896325862374</v>
      </c>
      <c r="F314" s="82">
        <f ca="1">IF('Conformity Assessment'!$I$19&lt;&gt;"Interval","-",IF($E$10="Consumer's Risk",$E$8-D314*$K$8,$E$8+D314*$K$8))</f>
        <v>105.47668226839043</v>
      </c>
      <c r="G314" s="50">
        <f t="shared" ca="1" si="13"/>
        <v>5.000111546923202E-2</v>
      </c>
      <c r="H314" s="50">
        <f t="shared" ca="1" si="14"/>
        <v>5.0001124590675031E-2</v>
      </c>
      <c r="I314" s="50">
        <f t="shared" ca="1" si="15"/>
        <v>5.0001120029953522E-2</v>
      </c>
    </row>
    <row r="315" spans="3:9">
      <c r="C315" s="48">
        <v>300</v>
      </c>
      <c r="D315" s="51">
        <f ca="1">IF('Conformity Assessment'!$I$19&lt;&gt;"Interval","-",IF(ABS($E$11-I313)&lt;=ABS($E$11-I314),D313+(RAND()-0.5)*$M$17/C315,D314+(RAND()-0.5)*$M$17/C315))</f>
        <v>1.6451174163122104</v>
      </c>
      <c r="E315" s="82">
        <f ca="1">IF('Conformity Assessment'!$I$19&lt;&gt;"Interval","-",IF($E$10="Consumer's Risk",$E$7+D315*$K$7,$E$7-D315*$K$7))</f>
        <v>93.701514186702468</v>
      </c>
      <c r="F315" s="82">
        <f ca="1">IF('Conformity Assessment'!$I$19&lt;&gt;"Interval","-",IF($E$10="Consumer's Risk",$E$8-D315*$K$8,$E$8+D315*$K$8))</f>
        <v>105.47592710514142</v>
      </c>
      <c r="G315" s="50">
        <f t="shared" ca="1" si="13"/>
        <v>4.9972799817326871E-2</v>
      </c>
      <c r="H315" s="50">
        <f t="shared" ca="1" si="14"/>
        <v>4.9972808953298122E-2</v>
      </c>
      <c r="I315" s="50">
        <f t="shared" ca="1" si="15"/>
        <v>4.99728043853125E-2</v>
      </c>
    </row>
    <row r="316" spans="3:9">
      <c r="C316" s="48">
        <v>301</v>
      </c>
      <c r="D316" s="51">
        <f ca="1">IF('Conformity Assessment'!$I$19&lt;&gt;"Interval","-",IF(ABS($E$11-I314)&lt;=ABS($E$11-I315),D314+(RAND()-0.5)*$M$17/C316,D315+(RAND()-0.5)*$M$17/C316))</f>
        <v>1.6450420449204672</v>
      </c>
      <c r="E316" s="82">
        <f ca="1">IF('Conformity Assessment'!$I$19&lt;&gt;"Interval","-",IF($E$10="Consumer's Risk",$E$7+D316*$K$7,$E$7-D316*$K$7))</f>
        <v>93.701344601071057</v>
      </c>
      <c r="F316" s="82">
        <f ca="1">IF('Conformity Assessment'!$I$19&lt;&gt;"Interval","-",IF($E$10="Consumer's Risk",$E$8-D316*$K$8,$E$8+D316*$K$8))</f>
        <v>105.47613437646872</v>
      </c>
      <c r="G316" s="50">
        <f t="shared" ca="1" si="13"/>
        <v>4.9980570403407927E-2</v>
      </c>
      <c r="H316" s="50">
        <f t="shared" ca="1" si="14"/>
        <v>4.9980579535389931E-2</v>
      </c>
      <c r="I316" s="50">
        <f t="shared" ca="1" si="15"/>
        <v>4.9980574969398929E-2</v>
      </c>
    </row>
    <row r="317" spans="3:9">
      <c r="C317" s="48">
        <v>302</v>
      </c>
      <c r="D317" s="51">
        <f ca="1">IF('Conformity Assessment'!$I$19&lt;&gt;"Interval","-",IF(ABS($E$11-I315)&lt;=ABS($E$11-I316),D315+(RAND()-0.5)*$M$17/C317,D316+(RAND()-0.5)*$M$17/C317))</f>
        <v>1.6453536331526135</v>
      </c>
      <c r="E317" s="82">
        <f ca="1">IF('Conformity Assessment'!$I$19&lt;&gt;"Interval","-",IF($E$10="Consumer's Risk",$E$7+D317*$K$7,$E$7-D317*$K$7))</f>
        <v>93.702045674593379</v>
      </c>
      <c r="F317" s="82">
        <f ca="1">IF('Conformity Assessment'!$I$19&lt;&gt;"Interval","-",IF($E$10="Consumer's Risk",$E$8-D317*$K$8,$E$8+D317*$K$8))</f>
        <v>105.47527750883032</v>
      </c>
      <c r="G317" s="50">
        <f t="shared" ca="1" si="13"/>
        <v>4.9948452742712486E-2</v>
      </c>
      <c r="H317" s="50">
        <f t="shared" ca="1" si="14"/>
        <v>4.9948461891199281E-2</v>
      </c>
      <c r="I317" s="50">
        <f t="shared" ca="1" si="15"/>
        <v>4.994845731695588E-2</v>
      </c>
    </row>
    <row r="318" spans="3:9">
      <c r="C318" s="48">
        <v>303</v>
      </c>
      <c r="D318" s="51">
        <f ca="1">IF('Conformity Assessment'!$I$19&lt;&gt;"Interval","-",IF(ABS($E$11-I316)&lt;=ABS($E$11-I317),D316+(RAND()-0.5)*$M$17/C318,D317+(RAND()-0.5)*$M$17/C318))</f>
        <v>1.6451282965516831</v>
      </c>
      <c r="E318" s="82">
        <f ca="1">IF('Conformity Assessment'!$I$19&lt;&gt;"Interval","-",IF($E$10="Consumer's Risk",$E$7+D318*$K$7,$E$7-D318*$K$7))</f>
        <v>93.70153866724128</v>
      </c>
      <c r="F318" s="82">
        <f ca="1">IF('Conformity Assessment'!$I$19&lt;&gt;"Interval","-",IF($E$10="Consumer's Risk",$E$8-D318*$K$8,$E$8+D318*$K$8))</f>
        <v>105.47589718448287</v>
      </c>
      <c r="G318" s="50">
        <f t="shared" ca="1" si="13"/>
        <v>4.9971678173724263E-2</v>
      </c>
      <c r="H318" s="50">
        <f t="shared" ca="1" si="14"/>
        <v>4.9971687310271573E-2</v>
      </c>
      <c r="I318" s="50">
        <f t="shared" ca="1" si="15"/>
        <v>4.9971682741997918E-2</v>
      </c>
    </row>
    <row r="319" spans="3:9">
      <c r="C319" s="48">
        <v>304</v>
      </c>
      <c r="D319" s="51">
        <f ca="1">IF('Conformity Assessment'!$I$19&lt;&gt;"Interval","-",IF(ABS($E$11-I317)&lt;=ABS($E$11-I318),D317+(RAND()-0.5)*$M$17/C319,D318+(RAND()-0.5)*$M$17/C319))</f>
        <v>1.6454072363690515</v>
      </c>
      <c r="E319" s="82">
        <f ca="1">IF('Conformity Assessment'!$I$19&lt;&gt;"Interval","-",IF($E$10="Consumer's Risk",$E$7+D319*$K$7,$E$7-D319*$K$7))</f>
        <v>93.702166281830372</v>
      </c>
      <c r="F319" s="82">
        <f ca="1">IF('Conformity Assessment'!$I$19&lt;&gt;"Interval","-",IF($E$10="Consumer's Risk",$E$8-D319*$K$8,$E$8+D319*$K$8))</f>
        <v>105.47513009998511</v>
      </c>
      <c r="G319" s="50">
        <f t="shared" ca="1" si="13"/>
        <v>4.994292912982954E-2</v>
      </c>
      <c r="H319" s="50">
        <f t="shared" ca="1" si="14"/>
        <v>4.994293828115897E-2</v>
      </c>
      <c r="I319" s="50">
        <f t="shared" ca="1" si="15"/>
        <v>4.9942933705494255E-2</v>
      </c>
    </row>
    <row r="320" spans="3:9">
      <c r="C320" s="48">
        <v>305</v>
      </c>
      <c r="D320" s="51">
        <f ca="1">IF('Conformity Assessment'!$I$19&lt;&gt;"Interval","-",IF(ABS($E$11-I318)&lt;=ABS($E$11-I319),D318+(RAND()-0.5)*$M$17/C320,D319+(RAND()-0.5)*$M$17/C320))</f>
        <v>1.6452107749256633</v>
      </c>
      <c r="E320" s="82">
        <f ca="1">IF('Conformity Assessment'!$I$19&lt;&gt;"Interval","-",IF($E$10="Consumer's Risk",$E$7+D320*$K$7,$E$7-D320*$K$7))</f>
        <v>93.701724243582746</v>
      </c>
      <c r="F320" s="82">
        <f ca="1">IF('Conformity Assessment'!$I$19&lt;&gt;"Interval","-",IF($E$10="Consumer's Risk",$E$8-D320*$K$8,$E$8+D320*$K$8))</f>
        <v>105.47567036895443</v>
      </c>
      <c r="G320" s="50">
        <f t="shared" ca="1" si="13"/>
        <v>4.9963176133236677E-2</v>
      </c>
      <c r="H320" s="50">
        <f t="shared" ca="1" si="14"/>
        <v>4.9963185274152486E-2</v>
      </c>
      <c r="I320" s="50">
        <f t="shared" ca="1" si="15"/>
        <v>4.9963180703694585E-2</v>
      </c>
    </row>
    <row r="321" spans="3:9">
      <c r="C321" s="48">
        <v>306</v>
      </c>
      <c r="D321" s="51">
        <f ca="1">IF('Conformity Assessment'!$I$19&lt;&gt;"Interval","-",IF(ABS($E$11-I319)&lt;=ABS($E$11-I320),D319+(RAND()-0.5)*$M$17/C321,D320+(RAND()-0.5)*$M$17/C321))</f>
        <v>1.6451386666976957</v>
      </c>
      <c r="E321" s="82">
        <f ca="1">IF('Conformity Assessment'!$I$19&lt;&gt;"Interval","-",IF($E$10="Consumer's Risk",$E$7+D321*$K$7,$E$7-D321*$K$7))</f>
        <v>93.701562000069814</v>
      </c>
      <c r="F321" s="82">
        <f ca="1">IF('Conformity Assessment'!$I$19&lt;&gt;"Interval","-",IF($E$10="Consumer's Risk",$E$8-D321*$K$8,$E$8+D321*$K$8))</f>
        <v>105.47586866658133</v>
      </c>
      <c r="G321" s="50">
        <f t="shared" ca="1" si="13"/>
        <v>4.9970609134329678E-2</v>
      </c>
      <c r="H321" s="50">
        <f t="shared" ca="1" si="14"/>
        <v>4.9970618271426043E-2</v>
      </c>
      <c r="I321" s="50">
        <f t="shared" ca="1" si="15"/>
        <v>4.9970613702877864E-2</v>
      </c>
    </row>
    <row r="322" spans="3:9">
      <c r="C322" s="48">
        <v>307</v>
      </c>
      <c r="D322" s="51">
        <f ca="1">IF('Conformity Assessment'!$I$19&lt;&gt;"Interval","-",IF(ABS($E$11-I320)&lt;=ABS($E$11-I321),D320+(RAND()-0.5)*$M$17/C322,D321+(RAND()-0.5)*$M$17/C322))</f>
        <v>1.6451345438907812</v>
      </c>
      <c r="E322" s="82">
        <f ca="1">IF('Conformity Assessment'!$I$19&lt;&gt;"Interval","-",IF($E$10="Consumer's Risk",$E$7+D322*$K$7,$E$7-D322*$K$7))</f>
        <v>93.701552723754261</v>
      </c>
      <c r="F322" s="82">
        <f ca="1">IF('Conformity Assessment'!$I$19&lt;&gt;"Interval","-",IF($E$10="Consumer's Risk",$E$8-D322*$K$8,$E$8+D322*$K$8))</f>
        <v>105.47588000430035</v>
      </c>
      <c r="G322" s="50">
        <f t="shared" ca="1" si="13"/>
        <v>4.9971034144773149E-2</v>
      </c>
      <c r="H322" s="50">
        <f t="shared" ca="1" si="14"/>
        <v>4.9971043281651445E-2</v>
      </c>
      <c r="I322" s="50">
        <f t="shared" ca="1" si="15"/>
        <v>4.9971038713212297E-2</v>
      </c>
    </row>
    <row r="323" spans="3:9">
      <c r="C323" s="48">
        <v>308</v>
      </c>
      <c r="D323" s="51">
        <f ca="1">IF('Conformity Assessment'!$I$19&lt;&gt;"Interval","-",IF(ABS($E$11-I321)&lt;=ABS($E$11-I322),D321+(RAND()-0.5)*$M$17/C323,D322+(RAND()-0.5)*$M$17/C323))</f>
        <v>1.6449753175351167</v>
      </c>
      <c r="E323" s="82">
        <f ca="1">IF('Conformity Assessment'!$I$19&lt;&gt;"Interval","-",IF($E$10="Consumer's Risk",$E$7+D323*$K$7,$E$7-D323*$K$7))</f>
        <v>93.701194464454019</v>
      </c>
      <c r="F323" s="82">
        <f ca="1">IF('Conformity Assessment'!$I$19&lt;&gt;"Interval","-",IF($E$10="Consumer's Risk",$E$8-D323*$K$8,$E$8+D323*$K$8))</f>
        <v>105.47631787677842</v>
      </c>
      <c r="G323" s="50">
        <f t="shared" ca="1" si="13"/>
        <v>4.9987450619980778E-2</v>
      </c>
      <c r="H323" s="50">
        <f t="shared" ca="1" si="14"/>
        <v>4.9987459748431523E-2</v>
      </c>
      <c r="I323" s="50">
        <f t="shared" ca="1" si="15"/>
        <v>4.998745518420615E-2</v>
      </c>
    </row>
    <row r="324" spans="3:9">
      <c r="C324" s="48">
        <v>309</v>
      </c>
      <c r="D324" s="51">
        <f ca="1">IF('Conformity Assessment'!$I$19&lt;&gt;"Interval","-",IF(ABS($E$11-I322)&lt;=ABS($E$11-I323),D322+(RAND()-0.5)*$M$17/C324,D323+(RAND()-0.5)*$M$17/C324))</f>
        <v>1.6448161583092258</v>
      </c>
      <c r="E324" s="82">
        <f ca="1">IF('Conformity Assessment'!$I$19&lt;&gt;"Interval","-",IF($E$10="Consumer's Risk",$E$7+D324*$K$7,$E$7-D324*$K$7))</f>
        <v>93.700836356195765</v>
      </c>
      <c r="F324" s="82">
        <f ca="1">IF('Conformity Assessment'!$I$19&lt;&gt;"Interval","-",IF($E$10="Consumer's Risk",$E$8-D324*$K$8,$E$8+D324*$K$8))</f>
        <v>105.47675556464964</v>
      </c>
      <c r="G324" s="50">
        <f t="shared" ca="1" si="13"/>
        <v>5.0003864471711935E-2</v>
      </c>
      <c r="H324" s="50">
        <f t="shared" ca="1" si="14"/>
        <v>5.0003873591746482E-2</v>
      </c>
      <c r="I324" s="50">
        <f t="shared" ca="1" si="15"/>
        <v>5.0003869031729209E-2</v>
      </c>
    </row>
    <row r="325" spans="3:9">
      <c r="C325" s="48">
        <v>310</v>
      </c>
      <c r="D325" s="51">
        <f ca="1">IF('Conformity Assessment'!$I$19&lt;&gt;"Interval","-",IF(ABS($E$11-I323)&lt;=ABS($E$11-I324),D323+(RAND()-0.5)*$M$17/C325,D324+(RAND()-0.5)*$M$17/C325))</f>
        <v>1.6447227974818333</v>
      </c>
      <c r="E325" s="82">
        <f ca="1">IF('Conformity Assessment'!$I$19&lt;&gt;"Interval","-",IF($E$10="Consumer's Risk",$E$7+D325*$K$7,$E$7-D325*$K$7))</f>
        <v>93.700626294334128</v>
      </c>
      <c r="F325" s="82">
        <f ca="1">IF('Conformity Assessment'!$I$19&lt;&gt;"Interval","-",IF($E$10="Consumer's Risk",$E$8-D325*$K$8,$E$8+D325*$K$8))</f>
        <v>105.47701230692496</v>
      </c>
      <c r="G325" s="50">
        <f t="shared" ca="1" si="13"/>
        <v>5.0013494633249084E-2</v>
      </c>
      <c r="H325" s="50">
        <f t="shared" ca="1" si="14"/>
        <v>5.0013503748349765E-2</v>
      </c>
      <c r="I325" s="50">
        <f t="shared" ca="1" si="15"/>
        <v>5.0013499190799421E-2</v>
      </c>
    </row>
    <row r="326" spans="3:9">
      <c r="C326" s="48">
        <v>311</v>
      </c>
      <c r="D326" s="51">
        <f ca="1">IF('Conformity Assessment'!$I$19&lt;&gt;"Interval","-",IF(ABS($E$11-I324)&lt;=ABS($E$11-I325),D324+(RAND()-0.5)*$M$17/C326,D325+(RAND()-0.5)*$M$17/C326))</f>
        <v>1.6450280655676877</v>
      </c>
      <c r="E326" s="82">
        <f ca="1">IF('Conformity Assessment'!$I$19&lt;&gt;"Interval","-",IF($E$10="Consumer's Risk",$E$7+D326*$K$7,$E$7-D326*$K$7))</f>
        <v>93.701313147527301</v>
      </c>
      <c r="F326" s="82">
        <f ca="1">IF('Conformity Assessment'!$I$19&lt;&gt;"Interval","-",IF($E$10="Consumer's Risk",$E$8-D326*$K$8,$E$8+D326*$K$8))</f>
        <v>105.47617281968886</v>
      </c>
      <c r="G326" s="50">
        <f t="shared" ca="1" si="13"/>
        <v>4.9982011742692276E-2</v>
      </c>
      <c r="H326" s="50">
        <f t="shared" ca="1" si="14"/>
        <v>4.998202087393401E-2</v>
      </c>
      <c r="I326" s="50">
        <f t="shared" ca="1" si="15"/>
        <v>4.9982016308313143E-2</v>
      </c>
    </row>
    <row r="327" spans="3:9">
      <c r="C327" s="48">
        <v>312</v>
      </c>
      <c r="D327" s="51">
        <f ca="1">IF('Conformity Assessment'!$I$19&lt;&gt;"Interval","-",IF(ABS($E$11-I325)&lt;=ABS($E$11-I326),D325+(RAND()-0.5)*$M$17/C327,D326+(RAND()-0.5)*$M$17/C327))</f>
        <v>1.6444050466179452</v>
      </c>
      <c r="E327" s="82">
        <f ca="1">IF('Conformity Assessment'!$I$19&lt;&gt;"Interval","-",IF($E$10="Consumer's Risk",$E$7+D327*$K$7,$E$7-D327*$K$7))</f>
        <v>93.699911354890375</v>
      </c>
      <c r="F327" s="82">
        <f ca="1">IF('Conformity Assessment'!$I$19&lt;&gt;"Interval","-",IF($E$10="Consumer's Risk",$E$8-D327*$K$8,$E$8+D327*$K$8))</f>
        <v>105.47788612180065</v>
      </c>
      <c r="G327" s="50">
        <f t="shared" ca="1" si="13"/>
        <v>5.0046281690972999E-2</v>
      </c>
      <c r="H327" s="50">
        <f t="shared" ca="1" si="14"/>
        <v>5.0046290789301721E-2</v>
      </c>
      <c r="I327" s="50">
        <f t="shared" ca="1" si="15"/>
        <v>5.0046286240137364E-2</v>
      </c>
    </row>
    <row r="328" spans="3:9">
      <c r="C328" s="48">
        <v>313</v>
      </c>
      <c r="D328" s="51">
        <f ca="1">IF('Conformity Assessment'!$I$19&lt;&gt;"Interval","-",IF(ABS($E$11-I326)&lt;=ABS($E$11-I327),D326+(RAND()-0.5)*$M$17/C328,D327+(RAND()-0.5)*$M$17/C328))</f>
        <v>1.6447163727794587</v>
      </c>
      <c r="E328" s="82">
        <f ca="1">IF('Conformity Assessment'!$I$19&lt;&gt;"Interval","-",IF($E$10="Consumer's Risk",$E$7+D328*$K$7,$E$7-D328*$K$7))</f>
        <v>93.700611838753787</v>
      </c>
      <c r="F328" s="82">
        <f ca="1">IF('Conformity Assessment'!$I$19&lt;&gt;"Interval","-",IF($E$10="Consumer's Risk",$E$8-D328*$K$8,$E$8+D328*$K$8))</f>
        <v>105.47702997485649</v>
      </c>
      <c r="G328" s="50">
        <f t="shared" ca="1" si="13"/>
        <v>5.0014157395145697E-2</v>
      </c>
      <c r="H328" s="50">
        <f t="shared" ca="1" si="14"/>
        <v>5.0014166509907157E-2</v>
      </c>
      <c r="I328" s="50">
        <f t="shared" ca="1" si="15"/>
        <v>5.0014161952526427E-2</v>
      </c>
    </row>
    <row r="329" spans="3:9">
      <c r="C329" s="48">
        <v>314</v>
      </c>
      <c r="D329" s="51">
        <f ca="1">IF('Conformity Assessment'!$I$19&lt;&gt;"Interval","-",IF(ABS($E$11-I327)&lt;=ABS($E$11-I328),D327+(RAND()-0.5)*$M$17/C329,D328+(RAND()-0.5)*$M$17/C329))</f>
        <v>1.6448363295413131</v>
      </c>
      <c r="E329" s="82">
        <f ca="1">IF('Conformity Assessment'!$I$19&lt;&gt;"Interval","-",IF($E$10="Consumer's Risk",$E$7+D329*$K$7,$E$7-D329*$K$7))</f>
        <v>93.700881741467953</v>
      </c>
      <c r="F329" s="82">
        <f ca="1">IF('Conformity Assessment'!$I$19&lt;&gt;"Interval","-",IF($E$10="Consumer's Risk",$E$8-D329*$K$8,$E$8+D329*$K$8))</f>
        <v>105.47670009376139</v>
      </c>
      <c r="G329" s="50">
        <f t="shared" ca="1" si="13"/>
        <v>5.0001784005070229E-2</v>
      </c>
      <c r="H329" s="50">
        <f t="shared" ca="1" si="14"/>
        <v>5.0001793126170709E-2</v>
      </c>
      <c r="I329" s="50">
        <f t="shared" ca="1" si="15"/>
        <v>5.0001788565620472E-2</v>
      </c>
    </row>
    <row r="330" spans="3:9">
      <c r="C330" s="48">
        <v>315</v>
      </c>
      <c r="D330" s="51">
        <f ca="1">IF('Conformity Assessment'!$I$19&lt;&gt;"Interval","-",IF(ABS($E$11-I328)&lt;=ABS($E$11-I329),D328+(RAND()-0.5)*$M$17/C330,D329+(RAND()-0.5)*$M$17/C330))</f>
        <v>1.644555208826219</v>
      </c>
      <c r="E330" s="82">
        <f ca="1">IF('Conformity Assessment'!$I$19&lt;&gt;"Interval","-",IF($E$10="Consumer's Risk",$E$7+D330*$K$7,$E$7-D330*$K$7))</f>
        <v>93.700249219858989</v>
      </c>
      <c r="F330" s="82">
        <f ca="1">IF('Conformity Assessment'!$I$19&lt;&gt;"Interval","-",IF($E$10="Consumer's Risk",$E$8-D330*$K$8,$E$8+D330*$K$8))</f>
        <v>105.47747317572789</v>
      </c>
      <c r="G330" s="50">
        <f t="shared" ca="1" si="13"/>
        <v>5.0030785099086664E-2</v>
      </c>
      <c r="H330" s="50">
        <f t="shared" ca="1" si="14"/>
        <v>5.0030794205337278E-2</v>
      </c>
      <c r="I330" s="50">
        <f t="shared" ca="1" si="15"/>
        <v>5.0030789652211971E-2</v>
      </c>
    </row>
    <row r="331" spans="3:9">
      <c r="C331" s="48">
        <v>316</v>
      </c>
      <c r="D331" s="51">
        <f ca="1">IF('Conformity Assessment'!$I$19&lt;&gt;"Interval","-",IF(ABS($E$11-I329)&lt;=ABS($E$11-I330),D329+(RAND()-0.5)*$M$17/C331,D330+(RAND()-0.5)*$M$17/C331))</f>
        <v>1.6449846965228427</v>
      </c>
      <c r="E331" s="82">
        <f ca="1">IF('Conformity Assessment'!$I$19&lt;&gt;"Interval","-",IF($E$10="Consumer's Risk",$E$7+D331*$K$7,$E$7-D331*$K$7))</f>
        <v>93.701215567176391</v>
      </c>
      <c r="F331" s="82">
        <f ca="1">IF('Conformity Assessment'!$I$19&lt;&gt;"Interval","-",IF($E$10="Consumer's Risk",$E$8-D331*$K$8,$E$8+D331*$K$8))</f>
        <v>105.47629208456217</v>
      </c>
      <c r="G331" s="50">
        <f t="shared" ca="1" si="13"/>
        <v>4.9986483513143727E-2</v>
      </c>
      <c r="H331" s="50">
        <f t="shared" ca="1" si="14"/>
        <v>4.998649264209002E-2</v>
      </c>
      <c r="I331" s="50">
        <f t="shared" ca="1" si="15"/>
        <v>4.9986488077616874E-2</v>
      </c>
    </row>
    <row r="332" spans="3:9">
      <c r="C332" s="48">
        <v>317</v>
      </c>
      <c r="D332" s="51">
        <f ca="1">IF('Conformity Assessment'!$I$19&lt;&gt;"Interval","-",IF(ABS($E$11-I330)&lt;=ABS($E$11-I331),D330+(RAND()-0.5)*$M$17/C332,D331+(RAND()-0.5)*$M$17/C332))</f>
        <v>1.6452376509070488</v>
      </c>
      <c r="E332" s="82">
        <f ca="1">IF('Conformity Assessment'!$I$19&lt;&gt;"Interval","-",IF($E$10="Consumer's Risk",$E$7+D332*$K$7,$E$7-D332*$K$7))</f>
        <v>93.701784714540864</v>
      </c>
      <c r="F332" s="82">
        <f ca="1">IF('Conformity Assessment'!$I$19&lt;&gt;"Interval","-",IF($E$10="Consumer's Risk",$E$8-D332*$K$8,$E$8+D332*$K$8))</f>
        <v>105.47559646000562</v>
      </c>
      <c r="G332" s="50">
        <f t="shared" ca="1" si="13"/>
        <v>4.9960405950982063E-2</v>
      </c>
      <c r="H332" s="50">
        <f t="shared" ca="1" si="14"/>
        <v>4.9960415093321928E-2</v>
      </c>
      <c r="I332" s="50">
        <f t="shared" ca="1" si="15"/>
        <v>4.9960410522151999E-2</v>
      </c>
    </row>
    <row r="333" spans="3:9">
      <c r="C333" s="48">
        <v>318</v>
      </c>
      <c r="D333" s="51">
        <f ca="1">IF('Conformity Assessment'!$I$19&lt;&gt;"Interval","-",IF(ABS($E$11-I331)&lt;=ABS($E$11-I332),D331+(RAND()-0.5)*$M$17/C333,D332+(RAND()-0.5)*$M$17/C333))</f>
        <v>1.6450065115551673</v>
      </c>
      <c r="E333" s="82">
        <f ca="1">IF('Conformity Assessment'!$I$19&lt;&gt;"Interval","-",IF($E$10="Consumer's Risk",$E$7+D333*$K$7,$E$7-D333*$K$7))</f>
        <v>93.701264650999121</v>
      </c>
      <c r="F333" s="82">
        <f ca="1">IF('Conformity Assessment'!$I$19&lt;&gt;"Interval","-",IF($E$10="Consumer's Risk",$E$8-D333*$K$8,$E$8+D333*$K$8))</f>
        <v>105.47623209322329</v>
      </c>
      <c r="G333" s="50">
        <f t="shared" ca="1" si="13"/>
        <v>4.9984234131200754E-2</v>
      </c>
      <c r="H333" s="50">
        <f t="shared" ca="1" si="14"/>
        <v>4.9984243261301499E-2</v>
      </c>
      <c r="I333" s="50">
        <f t="shared" ca="1" si="15"/>
        <v>4.9984238696251126E-2</v>
      </c>
    </row>
    <row r="334" spans="3:9">
      <c r="C334" s="48">
        <v>319</v>
      </c>
      <c r="D334" s="51">
        <f ca="1">IF('Conformity Assessment'!$I$19&lt;&gt;"Interval","-",IF(ABS($E$11-I332)&lt;=ABS($E$11-I333),D332+(RAND()-0.5)*$M$17/C334,D333+(RAND()-0.5)*$M$17/C334))</f>
        <v>1.6449249088695326</v>
      </c>
      <c r="E334" s="82">
        <f ca="1">IF('Conformity Assessment'!$I$19&lt;&gt;"Interval","-",IF($E$10="Consumer's Risk",$E$7+D334*$K$7,$E$7-D334*$K$7))</f>
        <v>93.701081044956453</v>
      </c>
      <c r="F334" s="82">
        <f ca="1">IF('Conformity Assessment'!$I$19&lt;&gt;"Interval","-",IF($E$10="Consumer's Risk",$E$8-D334*$K$8,$E$8+D334*$K$8))</f>
        <v>105.47645650060879</v>
      </c>
      <c r="G334" s="50">
        <f t="shared" ca="1" si="13"/>
        <v>4.9992648724928292E-2</v>
      </c>
      <c r="H334" s="50">
        <f t="shared" ca="1" si="14"/>
        <v>4.9992657850712864E-2</v>
      </c>
      <c r="I334" s="50">
        <f t="shared" ca="1" si="15"/>
        <v>4.9992653287820578E-2</v>
      </c>
    </row>
    <row r="335" spans="3:9">
      <c r="C335" s="48">
        <v>320</v>
      </c>
      <c r="D335" s="51">
        <f ca="1">IF('Conformity Assessment'!$I$19&lt;&gt;"Interval","-",IF(ABS($E$11-I333)&lt;=ABS($E$11-I334),D333+(RAND()-0.5)*$M$17/C335,D334+(RAND()-0.5)*$M$17/C335))</f>
        <v>1.6447357782115448</v>
      </c>
      <c r="E335" s="82">
        <f ca="1">IF('Conformity Assessment'!$I$19&lt;&gt;"Interval","-",IF($E$10="Consumer's Risk",$E$7+D335*$K$7,$E$7-D335*$K$7))</f>
        <v>93.700655500975969</v>
      </c>
      <c r="F335" s="82">
        <f ca="1">IF('Conformity Assessment'!$I$19&lt;&gt;"Interval","-",IF($E$10="Consumer's Risk",$E$8-D335*$K$8,$E$8+D335*$K$8))</f>
        <v>105.47697660991825</v>
      </c>
      <c r="G335" s="50">
        <f t="shared" ca="1" si="13"/>
        <v>5.0012155583554589E-2</v>
      </c>
      <c r="H335" s="50">
        <f t="shared" ca="1" si="14"/>
        <v>5.001216469934068E-2</v>
      </c>
      <c r="I335" s="50">
        <f t="shared" ca="1" si="15"/>
        <v>5.0012160141447631E-2</v>
      </c>
    </row>
    <row r="336" spans="3:9">
      <c r="C336" s="48">
        <v>321</v>
      </c>
      <c r="D336" s="51">
        <f ca="1">IF('Conformity Assessment'!$I$19&lt;&gt;"Interval","-",IF(ABS($E$11-I334)&lt;=ABS($E$11-I335),D334+(RAND()-0.5)*$M$17/C336,D335+(RAND()-0.5)*$M$17/C336))</f>
        <v>1.6449814003168113</v>
      </c>
      <c r="E336" s="82">
        <f ca="1">IF('Conformity Assessment'!$I$19&lt;&gt;"Interval","-",IF($E$10="Consumer's Risk",$E$7+D336*$K$7,$E$7-D336*$K$7))</f>
        <v>93.70120815071283</v>
      </c>
      <c r="F336" s="82">
        <f ca="1">IF('Conformity Assessment'!$I$19&lt;&gt;"Interval","-",IF($E$10="Consumer's Risk",$E$8-D336*$K$8,$E$8+D336*$K$8))</f>
        <v>105.47630114912877</v>
      </c>
      <c r="G336" s="50">
        <f t="shared" ref="G336:G399" ca="1" si="16">IF(E336="-","-",IF($G$13="Consumer's Risk",_xlfn.NORM.DIST($E$7,E336,$K$7,TRUE)+(1-_xlfn.NORM.DIST($E$8,E336,$K$7,TRUE)),(_xlfn.NORM.DIST($E$8,E336,$K$7,TRUE)-_xlfn.NORM.DIST($E$7,E336,$K$7,TRUE))))</f>
        <v>4.9986823397098319E-2</v>
      </c>
      <c r="H336" s="50">
        <f t="shared" ref="H336:H399" ca="1" si="17">IF(F336="-","-",IF($G$13="Consumer's Risk",_xlfn.NORM.DIST($E$7,F336,$K$8,TRUE)+(1-_xlfn.NORM.DIST($E$8,F336,$K$8,TRUE)),(_xlfn.NORM.DIST($E$8,F336,$K$8,TRUE)-_xlfn.NORM.DIST($E$7,F336,$K$8,TRUE))))</f>
        <v>4.9986832525871161E-2</v>
      </c>
      <c r="I336" s="50">
        <f t="shared" ref="I336:I399" ca="1" si="18">IF(COUNT(G336:H336)=0,"-",AVERAGE(G336:H336))</f>
        <v>4.9986827961484737E-2</v>
      </c>
    </row>
    <row r="337" spans="3:9">
      <c r="C337" s="48">
        <v>322</v>
      </c>
      <c r="D337" s="51">
        <f ca="1">IF('Conformity Assessment'!$I$19&lt;&gt;"Interval","-",IF(ABS($E$11-I335)&lt;=ABS($E$11-I336),D335+(RAND()-0.5)*$M$17/C337,D336+(RAND()-0.5)*$M$17/C337))</f>
        <v>1.6444694760422314</v>
      </c>
      <c r="E337" s="82">
        <f ca="1">IF('Conformity Assessment'!$I$19&lt;&gt;"Interval","-",IF($E$10="Consumer's Risk",$E$7+D337*$K$7,$E$7-D337*$K$7))</f>
        <v>93.700056321095019</v>
      </c>
      <c r="F337" s="82">
        <f ca="1">IF('Conformity Assessment'!$I$19&lt;&gt;"Interval","-",IF($E$10="Consumer's Risk",$E$8-D337*$K$8,$E$8+D337*$K$8))</f>
        <v>105.47770894088386</v>
      </c>
      <c r="G337" s="50">
        <f t="shared" ca="1" si="16"/>
        <v>5.0039632169178595E-2</v>
      </c>
      <c r="H337" s="50">
        <f t="shared" ca="1" si="17"/>
        <v>5.0039641270905315E-2</v>
      </c>
      <c r="I337" s="50">
        <f t="shared" ca="1" si="18"/>
        <v>5.0039636720041955E-2</v>
      </c>
    </row>
    <row r="338" spans="3:9">
      <c r="C338" s="48">
        <v>323</v>
      </c>
      <c r="D338" s="51">
        <f ca="1">IF('Conformity Assessment'!$I$19&lt;&gt;"Interval","-",IF(ABS($E$11-I336)&lt;=ABS($E$11-I337),D336+(RAND()-0.5)*$M$17/C338,D337+(RAND()-0.5)*$M$17/C338))</f>
        <v>1.6449503127139489</v>
      </c>
      <c r="E338" s="82">
        <f ca="1">IF('Conformity Assessment'!$I$19&lt;&gt;"Interval","-",IF($E$10="Consumer's Risk",$E$7+D338*$K$7,$E$7-D338*$K$7))</f>
        <v>93.701138203606391</v>
      </c>
      <c r="F338" s="82">
        <f ca="1">IF('Conformity Assessment'!$I$19&lt;&gt;"Interval","-",IF($E$10="Consumer's Risk",$E$8-D338*$K$8,$E$8+D338*$K$8))</f>
        <v>105.47638664003664</v>
      </c>
      <c r="G338" s="50">
        <f t="shared" ca="1" si="16"/>
        <v>4.9990029045086169E-2</v>
      </c>
      <c r="H338" s="50">
        <f t="shared" ca="1" si="17"/>
        <v>4.9990038172214007E-2</v>
      </c>
      <c r="I338" s="50">
        <f t="shared" ca="1" si="18"/>
        <v>4.9990033608650092E-2</v>
      </c>
    </row>
    <row r="339" spans="3:9">
      <c r="C339" s="48">
        <v>324</v>
      </c>
      <c r="D339" s="51">
        <f ca="1">IF('Conformity Assessment'!$I$19&lt;&gt;"Interval","-",IF(ABS($E$11-I337)&lt;=ABS($E$11-I338),D337+(RAND()-0.5)*$M$17/C339,D338+(RAND()-0.5)*$M$17/C339))</f>
        <v>1.6447547551861397</v>
      </c>
      <c r="E339" s="82">
        <f ca="1">IF('Conformity Assessment'!$I$19&lt;&gt;"Interval","-",IF($E$10="Consumer's Risk",$E$7+D339*$K$7,$E$7-D339*$K$7))</f>
        <v>93.700698199168812</v>
      </c>
      <c r="F339" s="82">
        <f ca="1">IF('Conformity Assessment'!$I$19&lt;&gt;"Interval","-",IF($E$10="Consumer's Risk",$E$8-D339*$K$8,$E$8+D339*$K$8))</f>
        <v>105.47692442323812</v>
      </c>
      <c r="G339" s="50">
        <f t="shared" ca="1" si="16"/>
        <v>5.0010198032262101E-2</v>
      </c>
      <c r="H339" s="50">
        <f t="shared" ca="1" si="17"/>
        <v>5.0010207149050995E-2</v>
      </c>
      <c r="I339" s="50">
        <f t="shared" ca="1" si="18"/>
        <v>5.0010202590656548E-2</v>
      </c>
    </row>
    <row r="340" spans="3:9">
      <c r="C340" s="48">
        <v>325</v>
      </c>
      <c r="D340" s="51">
        <f ca="1">IF('Conformity Assessment'!$I$19&lt;&gt;"Interval","-",IF(ABS($E$11-I338)&lt;=ABS($E$11-I339),D338+(RAND()-0.5)*$M$17/C340,D339+(RAND()-0.5)*$M$17/C340))</f>
        <v>1.6448763032172393</v>
      </c>
      <c r="E340" s="82">
        <f ca="1">IF('Conformity Assessment'!$I$19&lt;&gt;"Interval","-",IF($E$10="Consumer's Risk",$E$7+D340*$K$7,$E$7-D340*$K$7))</f>
        <v>93.700971682238787</v>
      </c>
      <c r="F340" s="82">
        <f ca="1">IF('Conformity Assessment'!$I$19&lt;&gt;"Interval","-",IF($E$10="Consumer's Risk",$E$8-D340*$K$8,$E$8+D340*$K$8))</f>
        <v>105.47659016615259</v>
      </c>
      <c r="G340" s="50">
        <f t="shared" ca="1" si="16"/>
        <v>4.9997661312642702E-2</v>
      </c>
      <c r="H340" s="50">
        <f t="shared" ca="1" si="17"/>
        <v>4.9997670435856283E-2</v>
      </c>
      <c r="I340" s="50">
        <f t="shared" ca="1" si="18"/>
        <v>4.9997665874249489E-2</v>
      </c>
    </row>
    <row r="341" spans="3:9">
      <c r="C341" s="48">
        <v>326</v>
      </c>
      <c r="D341" s="51">
        <f ca="1">IF('Conformity Assessment'!$I$19&lt;&gt;"Interval","-",IF(ABS($E$11-I339)&lt;=ABS($E$11-I340),D339+(RAND()-0.5)*$M$17/C341,D340+(RAND()-0.5)*$M$17/C341))</f>
        <v>1.644662962145953</v>
      </c>
      <c r="E341" s="82">
        <f ca="1">IF('Conformity Assessment'!$I$19&lt;&gt;"Interval","-",IF($E$10="Consumer's Risk",$E$7+D341*$K$7,$E$7-D341*$K$7))</f>
        <v>93.700491664828391</v>
      </c>
      <c r="F341" s="82">
        <f ca="1">IF('Conformity Assessment'!$I$19&lt;&gt;"Interval","-",IF($E$10="Consumer's Risk",$E$8-D341*$K$8,$E$8+D341*$K$8))</f>
        <v>105.47717685409863</v>
      </c>
      <c r="G341" s="50">
        <f t="shared" ca="1" si="16"/>
        <v>5.0019667420757488E-2</v>
      </c>
      <c r="H341" s="50">
        <f t="shared" ca="1" si="17"/>
        <v>5.001967653269724E-2</v>
      </c>
      <c r="I341" s="50">
        <f t="shared" ca="1" si="18"/>
        <v>5.0019671976727367E-2</v>
      </c>
    </row>
    <row r="342" spans="3:9">
      <c r="C342" s="48">
        <v>327</v>
      </c>
      <c r="D342" s="51">
        <f ca="1">IF('Conformity Assessment'!$I$19&lt;&gt;"Interval","-",IF(ABS($E$11-I340)&lt;=ABS($E$11-I341),D340+(RAND()-0.5)*$M$17/C342,D341+(RAND()-0.5)*$M$17/C342))</f>
        <v>1.6447614783147422</v>
      </c>
      <c r="E342" s="82">
        <f ca="1">IF('Conformity Assessment'!$I$19&lt;&gt;"Interval","-",IF($E$10="Consumer's Risk",$E$7+D342*$K$7,$E$7-D342*$K$7))</f>
        <v>93.700713326208174</v>
      </c>
      <c r="F342" s="82">
        <f ca="1">IF('Conformity Assessment'!$I$19&lt;&gt;"Interval","-",IF($E$10="Consumer's Risk",$E$8-D342*$K$8,$E$8+D342*$K$8))</f>
        <v>105.47690593463446</v>
      </c>
      <c r="G342" s="50">
        <f t="shared" ca="1" si="16"/>
        <v>5.0009504529150269E-2</v>
      </c>
      <c r="H342" s="50">
        <f t="shared" ca="1" si="17"/>
        <v>5.0009513646294655E-2</v>
      </c>
      <c r="I342" s="50">
        <f t="shared" ca="1" si="18"/>
        <v>5.0009509087722462E-2</v>
      </c>
    </row>
    <row r="343" spans="3:9">
      <c r="C343" s="48">
        <v>328</v>
      </c>
      <c r="D343" s="51">
        <f ca="1">IF('Conformity Assessment'!$I$19&lt;&gt;"Interval","-",IF(ABS($E$11-I341)&lt;=ABS($E$11-I342),D341+(RAND()-0.5)*$M$17/C343,D342+(RAND()-0.5)*$M$17/C343))</f>
        <v>1.6449653181791417</v>
      </c>
      <c r="E343" s="82">
        <f ca="1">IF('Conformity Assessment'!$I$19&lt;&gt;"Interval","-",IF($E$10="Consumer's Risk",$E$7+D343*$K$7,$E$7-D343*$K$7))</f>
        <v>93.701171965903072</v>
      </c>
      <c r="F343" s="82">
        <f ca="1">IF('Conformity Assessment'!$I$19&lt;&gt;"Interval","-",IF($E$10="Consumer's Risk",$E$8-D343*$K$8,$E$8+D343*$K$8))</f>
        <v>105.47634537500736</v>
      </c>
      <c r="G343" s="50">
        <f t="shared" ca="1" si="16"/>
        <v>4.9988481712029471E-2</v>
      </c>
      <c r="H343" s="50">
        <f t="shared" ca="1" si="17"/>
        <v>4.9988490839951022E-2</v>
      </c>
      <c r="I343" s="50">
        <f t="shared" ca="1" si="18"/>
        <v>4.9988486275990243E-2</v>
      </c>
    </row>
    <row r="344" spans="3:9">
      <c r="C344" s="48">
        <v>329</v>
      </c>
      <c r="D344" s="51">
        <f ca="1">IF('Conformity Assessment'!$I$19&lt;&gt;"Interval","-",IF(ABS($E$11-I342)&lt;=ABS($E$11-I343),D342+(RAND()-0.5)*$M$17/C344,D343+(RAND()-0.5)*$M$17/C344))</f>
        <v>1.6447632179618064</v>
      </c>
      <c r="E344" s="82">
        <f ca="1">IF('Conformity Assessment'!$I$19&lt;&gt;"Interval","-",IF($E$10="Consumer's Risk",$E$7+D344*$K$7,$E$7-D344*$K$7))</f>
        <v>93.700717240414065</v>
      </c>
      <c r="F344" s="82">
        <f ca="1">IF('Conformity Assessment'!$I$19&lt;&gt;"Interval","-",IF($E$10="Consumer's Risk",$E$8-D344*$K$8,$E$8+D344*$K$8))</f>
        <v>105.47690115060503</v>
      </c>
      <c r="G344" s="50">
        <f t="shared" ca="1" si="16"/>
        <v>5.0009325082597055E-2</v>
      </c>
      <c r="H344" s="50">
        <f t="shared" ca="1" si="17"/>
        <v>5.0009334199833187E-2</v>
      </c>
      <c r="I344" s="50">
        <f t="shared" ca="1" si="18"/>
        <v>5.0009329641215121E-2</v>
      </c>
    </row>
    <row r="345" spans="3:9">
      <c r="C345" s="48">
        <v>330</v>
      </c>
      <c r="D345" s="51">
        <f ca="1">IF('Conformity Assessment'!$I$19&lt;&gt;"Interval","-",IF(ABS($E$11-I343)&lt;=ABS($E$11-I344),D343+(RAND()-0.5)*$M$17/C345,D344+(RAND()-0.5)*$M$17/C345))</f>
        <v>1.6447328642276922</v>
      </c>
      <c r="E345" s="82">
        <f ca="1">IF('Conformity Assessment'!$I$19&lt;&gt;"Interval","-",IF($E$10="Consumer's Risk",$E$7+D345*$K$7,$E$7-D345*$K$7))</f>
        <v>93.700648944512309</v>
      </c>
      <c r="F345" s="82">
        <f ca="1">IF('Conformity Assessment'!$I$19&lt;&gt;"Interval","-",IF($E$10="Consumer's Risk",$E$8-D345*$K$8,$E$8+D345*$K$8))</f>
        <v>105.47698462337385</v>
      </c>
      <c r="G345" s="50">
        <f t="shared" ca="1" si="16"/>
        <v>5.0012456178125782E-2</v>
      </c>
      <c r="H345" s="50">
        <f t="shared" ca="1" si="17"/>
        <v>5.0012465293758399E-2</v>
      </c>
      <c r="I345" s="50">
        <f t="shared" ca="1" si="18"/>
        <v>5.0012460735942094E-2</v>
      </c>
    </row>
    <row r="346" spans="3:9">
      <c r="C346" s="48">
        <v>331</v>
      </c>
      <c r="D346" s="51">
        <f ca="1">IF('Conformity Assessment'!$I$19&lt;&gt;"Interval","-",IF(ABS($E$11-I344)&lt;=ABS($E$11-I345),D344+(RAND()-0.5)*$M$17/C346,D345+(RAND()-0.5)*$M$17/C346))</f>
        <v>1.6450003692085617</v>
      </c>
      <c r="E346" s="82">
        <f ca="1">IF('Conformity Assessment'!$I$19&lt;&gt;"Interval","-",IF($E$10="Consumer's Risk",$E$7+D346*$K$7,$E$7-D346*$K$7))</f>
        <v>93.70125083071926</v>
      </c>
      <c r="F346" s="82">
        <f ca="1">IF('Conformity Assessment'!$I$19&lt;&gt;"Interval","-",IF($E$10="Consumer's Risk",$E$8-D346*$K$8,$E$8+D346*$K$8))</f>
        <v>105.47624898467646</v>
      </c>
      <c r="G346" s="50">
        <f t="shared" ca="1" si="16"/>
        <v>4.9984867469956874E-2</v>
      </c>
      <c r="H346" s="50">
        <f t="shared" ca="1" si="17"/>
        <v>4.9984876599732914E-2</v>
      </c>
      <c r="I346" s="50">
        <f t="shared" ca="1" si="18"/>
        <v>4.998487203484489E-2</v>
      </c>
    </row>
    <row r="347" spans="3:9">
      <c r="C347" s="48">
        <v>332</v>
      </c>
      <c r="D347" s="51">
        <f ca="1">IF('Conformity Assessment'!$I$19&lt;&gt;"Interval","-",IF(ABS($E$11-I345)&lt;=ABS($E$11-I346),D345+(RAND()-0.5)*$M$17/C347,D346+(RAND()-0.5)*$M$17/C347))</f>
        <v>1.6444594076212717</v>
      </c>
      <c r="E347" s="82">
        <f ca="1">IF('Conformity Assessment'!$I$19&lt;&gt;"Interval","-",IF($E$10="Consumer's Risk",$E$7+D347*$K$7,$E$7-D347*$K$7))</f>
        <v>93.700033667147864</v>
      </c>
      <c r="F347" s="82">
        <f ca="1">IF('Conformity Assessment'!$I$19&lt;&gt;"Interval","-",IF($E$10="Consumer's Risk",$E$8-D347*$K$8,$E$8+D347*$K$8))</f>
        <v>105.4777366290415</v>
      </c>
      <c r="G347" s="50">
        <f t="shared" ca="1" si="16"/>
        <v>5.0040671247098593E-2</v>
      </c>
      <c r="H347" s="50">
        <f t="shared" ca="1" si="17"/>
        <v>5.0040680348294529E-2</v>
      </c>
      <c r="I347" s="50">
        <f t="shared" ca="1" si="18"/>
        <v>5.0040675797696561E-2</v>
      </c>
    </row>
    <row r="348" spans="3:9">
      <c r="C348" s="48">
        <v>333</v>
      </c>
      <c r="D348" s="51">
        <f ca="1">IF('Conformity Assessment'!$I$19&lt;&gt;"Interval","-",IF(ABS($E$11-I346)&lt;=ABS($E$11-I347),D346+(RAND()-0.5)*$M$17/C348,D347+(RAND()-0.5)*$M$17/C348))</f>
        <v>1.6447041268398983</v>
      </c>
      <c r="E348" s="82">
        <f ca="1">IF('Conformity Assessment'!$I$19&lt;&gt;"Interval","-",IF($E$10="Consumer's Risk",$E$7+D348*$K$7,$E$7-D348*$K$7))</f>
        <v>93.700584285389766</v>
      </c>
      <c r="F348" s="82">
        <f ca="1">IF('Conformity Assessment'!$I$19&lt;&gt;"Interval","-",IF($E$10="Consumer's Risk",$E$8-D348*$K$8,$E$8+D348*$K$8))</f>
        <v>105.47706365119028</v>
      </c>
      <c r="G348" s="50">
        <f t="shared" ca="1" si="16"/>
        <v>5.0015420685843998E-2</v>
      </c>
      <c r="H348" s="50">
        <f t="shared" ca="1" si="17"/>
        <v>5.0015429799957947E-2</v>
      </c>
      <c r="I348" s="50">
        <f t="shared" ca="1" si="18"/>
        <v>5.0015425242900972E-2</v>
      </c>
    </row>
    <row r="349" spans="3:9">
      <c r="C349" s="48">
        <v>334</v>
      </c>
      <c r="D349" s="51">
        <f ca="1">IF('Conformity Assessment'!$I$19&lt;&gt;"Interval","-",IF(ABS($E$11-I347)&lt;=ABS($E$11-I348),D347+(RAND()-0.5)*$M$17/C349,D348+(RAND()-0.5)*$M$17/C349))</f>
        <v>1.6446324912528594</v>
      </c>
      <c r="E349" s="82">
        <f ca="1">IF('Conformity Assessment'!$I$19&lt;&gt;"Interval","-",IF($E$10="Consumer's Risk",$E$7+D349*$K$7,$E$7-D349*$K$7))</f>
        <v>93.700423105318933</v>
      </c>
      <c r="F349" s="82">
        <f ca="1">IF('Conformity Assessment'!$I$19&lt;&gt;"Interval","-",IF($E$10="Consumer's Risk",$E$8-D349*$K$8,$E$8+D349*$K$8))</f>
        <v>105.47726064905464</v>
      </c>
      <c r="G349" s="50">
        <f t="shared" ca="1" si="16"/>
        <v>5.0022811120277469E-2</v>
      </c>
      <c r="H349" s="50">
        <f t="shared" ca="1" si="17"/>
        <v>5.0022820230608465E-2</v>
      </c>
      <c r="I349" s="50">
        <f t="shared" ca="1" si="18"/>
        <v>5.0022815675442964E-2</v>
      </c>
    </row>
    <row r="350" spans="3:9">
      <c r="C350" s="48">
        <v>335</v>
      </c>
      <c r="D350" s="51">
        <f ca="1">IF('Conformity Assessment'!$I$19&lt;&gt;"Interval","-",IF(ABS($E$11-I348)&lt;=ABS($E$11-I349),D348+(RAND()-0.5)*$M$17/C350,D349+(RAND()-0.5)*$M$17/C350))</f>
        <v>1.6447587075263554</v>
      </c>
      <c r="E350" s="82">
        <f ca="1">IF('Conformity Assessment'!$I$19&lt;&gt;"Interval","-",IF($E$10="Consumer's Risk",$E$7+D350*$K$7,$E$7-D350*$K$7))</f>
        <v>93.700707091934305</v>
      </c>
      <c r="F350" s="82">
        <f ca="1">IF('Conformity Assessment'!$I$19&lt;&gt;"Interval","-",IF($E$10="Consumer's Risk",$E$8-D350*$K$8,$E$8+D350*$K$8))</f>
        <v>105.47691355430253</v>
      </c>
      <c r="G350" s="50">
        <f t="shared" ca="1" si="16"/>
        <v>5.0009790340152134E-2</v>
      </c>
      <c r="H350" s="50">
        <f t="shared" ca="1" si="17"/>
        <v>5.0009799457150325E-2</v>
      </c>
      <c r="I350" s="50">
        <f t="shared" ca="1" si="18"/>
        <v>5.0009794898651233E-2</v>
      </c>
    </row>
    <row r="351" spans="3:9">
      <c r="C351" s="48">
        <v>336</v>
      </c>
      <c r="D351" s="51">
        <f ca="1">IF('Conformity Assessment'!$I$19&lt;&gt;"Interval","-",IF(ABS($E$11-I349)&lt;=ABS($E$11-I350),D349+(RAND()-0.5)*$M$17/C351,D350+(RAND()-0.5)*$M$17/C351))</f>
        <v>1.644628087153388</v>
      </c>
      <c r="E351" s="82">
        <f ca="1">IF('Conformity Assessment'!$I$19&lt;&gt;"Interval","-",IF($E$10="Consumer's Risk",$E$7+D351*$K$7,$E$7-D351*$K$7))</f>
        <v>93.700413196095127</v>
      </c>
      <c r="F351" s="82">
        <f ca="1">IF('Conformity Assessment'!$I$19&lt;&gt;"Interval","-",IF($E$10="Consumer's Risk",$E$8-D351*$K$8,$E$8+D351*$K$8))</f>
        <v>105.47727276032818</v>
      </c>
      <c r="G351" s="50">
        <f t="shared" ca="1" si="16"/>
        <v>5.0023265506777027E-2</v>
      </c>
      <c r="H351" s="50">
        <f t="shared" ca="1" si="17"/>
        <v>5.0023274616875224E-2</v>
      </c>
      <c r="I351" s="50">
        <f t="shared" ca="1" si="18"/>
        <v>5.0023270061826122E-2</v>
      </c>
    </row>
    <row r="352" spans="3:9">
      <c r="C352" s="48">
        <v>337</v>
      </c>
      <c r="D352" s="51">
        <f ca="1">IF('Conformity Assessment'!$I$19&lt;&gt;"Interval","-",IF(ABS($E$11-I350)&lt;=ABS($E$11-I351),D350+(RAND()-0.5)*$M$17/C352,D351+(RAND()-0.5)*$M$17/C352))</f>
        <v>1.6445990195751288</v>
      </c>
      <c r="E352" s="82">
        <f ca="1">IF('Conformity Assessment'!$I$19&lt;&gt;"Interval","-",IF($E$10="Consumer's Risk",$E$7+D352*$K$7,$E$7-D352*$K$7))</f>
        <v>93.700347794044035</v>
      </c>
      <c r="F352" s="82">
        <f ca="1">IF('Conformity Assessment'!$I$19&lt;&gt;"Interval","-",IF($E$10="Consumer's Risk",$E$8-D352*$K$8,$E$8+D352*$K$8))</f>
        <v>105.4773526961684</v>
      </c>
      <c r="G352" s="50">
        <f t="shared" ca="1" si="16"/>
        <v>5.0026264594052662E-2</v>
      </c>
      <c r="H352" s="50">
        <f t="shared" ca="1" si="17"/>
        <v>5.0026273702616003E-2</v>
      </c>
      <c r="I352" s="50">
        <f t="shared" ca="1" si="18"/>
        <v>5.0026269148334329E-2</v>
      </c>
    </row>
    <row r="353" spans="3:9">
      <c r="C353" s="48">
        <v>338</v>
      </c>
      <c r="D353" s="51">
        <f ca="1">IF('Conformity Assessment'!$I$19&lt;&gt;"Interval","-",IF(ABS($E$11-I351)&lt;=ABS($E$11-I352),D351+(RAND()-0.5)*$M$17/C353,D352+(RAND()-0.5)*$M$17/C353))</f>
        <v>1.6447033223493199</v>
      </c>
      <c r="E353" s="82">
        <f ca="1">IF('Conformity Assessment'!$I$19&lt;&gt;"Interval","-",IF($E$10="Consumer's Risk",$E$7+D353*$K$7,$E$7-D353*$K$7))</f>
        <v>93.70058247528597</v>
      </c>
      <c r="F353" s="82">
        <f ca="1">IF('Conformity Assessment'!$I$19&lt;&gt;"Interval","-",IF($E$10="Consumer's Risk",$E$8-D353*$K$8,$E$8+D353*$K$8))</f>
        <v>105.47706586353937</v>
      </c>
      <c r="G353" s="50">
        <f t="shared" ca="1" si="16"/>
        <v>5.0015503677954473E-2</v>
      </c>
      <c r="H353" s="50">
        <f t="shared" ca="1" si="17"/>
        <v>5.0015512792025964E-2</v>
      </c>
      <c r="I353" s="50">
        <f t="shared" ca="1" si="18"/>
        <v>5.0015508234990222E-2</v>
      </c>
    </row>
    <row r="354" spans="3:9">
      <c r="C354" s="48">
        <v>339</v>
      </c>
      <c r="D354" s="51">
        <f ca="1">IF('Conformity Assessment'!$I$19&lt;&gt;"Interval","-",IF(ABS($E$11-I352)&lt;=ABS($E$11-I353),D352+(RAND()-0.5)*$M$17/C354,D353+(RAND()-0.5)*$M$17/C354))</f>
        <v>1.6449963357980053</v>
      </c>
      <c r="E354" s="82">
        <f ca="1">IF('Conformity Assessment'!$I$19&lt;&gt;"Interval","-",IF($E$10="Consumer's Risk",$E$7+D354*$K$7,$E$7-D354*$K$7))</f>
        <v>93.70124175554551</v>
      </c>
      <c r="F354" s="82">
        <f ca="1">IF('Conformity Assessment'!$I$19&lt;&gt;"Interval","-",IF($E$10="Consumer's Risk",$E$8-D354*$K$8,$E$8+D354*$K$8))</f>
        <v>105.47626007655549</v>
      </c>
      <c r="G354" s="50">
        <f t="shared" ca="1" si="16"/>
        <v>4.9985283359317852E-2</v>
      </c>
      <c r="H354" s="50">
        <f t="shared" ca="1" si="17"/>
        <v>4.9985292488880548E-2</v>
      </c>
      <c r="I354" s="50">
        <f t="shared" ca="1" si="18"/>
        <v>4.9985287924099203E-2</v>
      </c>
    </row>
    <row r="355" spans="3:9">
      <c r="C355" s="48">
        <v>340</v>
      </c>
      <c r="D355" s="51">
        <f ca="1">IF('Conformity Assessment'!$I$19&lt;&gt;"Interval","-",IF(ABS($E$11-I353)&lt;=ABS($E$11-I354),D353+(RAND()-0.5)*$M$17/C355,D354+(RAND()-0.5)*$M$17/C355))</f>
        <v>1.6447309026153571</v>
      </c>
      <c r="E355" s="82">
        <f ca="1">IF('Conformity Assessment'!$I$19&lt;&gt;"Interval","-",IF($E$10="Consumer's Risk",$E$7+D355*$K$7,$E$7-D355*$K$7))</f>
        <v>93.70064453088456</v>
      </c>
      <c r="F355" s="82">
        <f ca="1">IF('Conformity Assessment'!$I$19&lt;&gt;"Interval","-",IF($E$10="Consumer's Risk",$E$8-D355*$K$8,$E$8+D355*$K$8))</f>
        <v>105.47699001780776</v>
      </c>
      <c r="G355" s="50">
        <f t="shared" ca="1" si="16"/>
        <v>5.0012658530785521E-2</v>
      </c>
      <c r="H355" s="50">
        <f t="shared" ca="1" si="17"/>
        <v>5.0012667646314388E-2</v>
      </c>
      <c r="I355" s="50">
        <f t="shared" ca="1" si="18"/>
        <v>5.0012663088549958E-2</v>
      </c>
    </row>
    <row r="356" spans="3:9">
      <c r="C356" s="48">
        <v>341</v>
      </c>
      <c r="D356" s="51">
        <f ca="1">IF('Conformity Assessment'!$I$19&lt;&gt;"Interval","-",IF(ABS($E$11-I354)&lt;=ABS($E$11-I355),D354+(RAND()-0.5)*$M$17/C356,D355+(RAND()-0.5)*$M$17/C356))</f>
        <v>1.6447469348802259</v>
      </c>
      <c r="E356" s="82">
        <f ca="1">IF('Conformity Assessment'!$I$19&lt;&gt;"Interval","-",IF($E$10="Consumer's Risk",$E$7+D356*$K$7,$E$7-D356*$K$7))</f>
        <v>93.700680603480507</v>
      </c>
      <c r="F356" s="82">
        <f ca="1">IF('Conformity Assessment'!$I$19&lt;&gt;"Interval","-",IF($E$10="Consumer's Risk",$E$8-D356*$K$8,$E$8+D356*$K$8))</f>
        <v>105.47694592907938</v>
      </c>
      <c r="G356" s="50">
        <f t="shared" ca="1" si="16"/>
        <v>5.0011004720884378E-2</v>
      </c>
      <c r="H356" s="50">
        <f t="shared" ca="1" si="17"/>
        <v>5.0011013837260004E-2</v>
      </c>
      <c r="I356" s="50">
        <f t="shared" ca="1" si="18"/>
        <v>5.0011009279072191E-2</v>
      </c>
    </row>
    <row r="357" spans="3:9">
      <c r="C357" s="48">
        <v>342</v>
      </c>
      <c r="D357" s="51">
        <f ca="1">IF('Conformity Assessment'!$I$19&lt;&gt;"Interval","-",IF(ABS($E$11-I355)&lt;=ABS($E$11-I356),D355+(RAND()-0.5)*$M$17/C357,D356+(RAND()-0.5)*$M$17/C357))</f>
        <v>1.6447448759501671</v>
      </c>
      <c r="E357" s="82">
        <f ca="1">IF('Conformity Assessment'!$I$19&lt;&gt;"Interval","-",IF($E$10="Consumer's Risk",$E$7+D357*$K$7,$E$7-D357*$K$7))</f>
        <v>93.700675970887872</v>
      </c>
      <c r="F357" s="82">
        <f ca="1">IF('Conformity Assessment'!$I$19&lt;&gt;"Interval","-",IF($E$10="Consumer's Risk",$E$8-D357*$K$8,$E$8+D357*$K$8))</f>
        <v>105.47695159113704</v>
      </c>
      <c r="G357" s="50">
        <f t="shared" ca="1" si="16"/>
        <v>5.001121710758203E-2</v>
      </c>
      <c r="H357" s="50">
        <f t="shared" ca="1" si="17"/>
        <v>5.0011226223848668E-2</v>
      </c>
      <c r="I357" s="50">
        <f t="shared" ca="1" si="18"/>
        <v>5.0011221665715352E-2</v>
      </c>
    </row>
    <row r="358" spans="3:9">
      <c r="C358" s="48">
        <v>343</v>
      </c>
      <c r="D358" s="51">
        <f ca="1">IF('Conformity Assessment'!$I$19&lt;&gt;"Interval","-",IF(ABS($E$11-I356)&lt;=ABS($E$11-I357),D356+(RAND()-0.5)*$M$17/C358,D357+(RAND()-0.5)*$M$17/C358))</f>
        <v>1.6447984142748011</v>
      </c>
      <c r="E358" s="82">
        <f ca="1">IF('Conformity Assessment'!$I$19&lt;&gt;"Interval","-",IF($E$10="Consumer's Risk",$E$7+D358*$K$7,$E$7-D358*$K$7))</f>
        <v>93.700796432118295</v>
      </c>
      <c r="F358" s="82">
        <f ca="1">IF('Conformity Assessment'!$I$19&lt;&gt;"Interval","-",IF($E$10="Consumer's Risk",$E$8-D358*$K$8,$E$8+D358*$K$8))</f>
        <v>105.4768043607443</v>
      </c>
      <c r="G358" s="50">
        <f t="shared" ca="1" si="16"/>
        <v>5.0005694653561597E-2</v>
      </c>
      <c r="H358" s="50">
        <f t="shared" ca="1" si="17"/>
        <v>5.0005703772657437E-2</v>
      </c>
      <c r="I358" s="50">
        <f t="shared" ca="1" si="18"/>
        <v>5.0005699213109517E-2</v>
      </c>
    </row>
    <row r="359" spans="3:9">
      <c r="C359" s="48">
        <v>344</v>
      </c>
      <c r="D359" s="51">
        <f ca="1">IF('Conformity Assessment'!$I$19&lt;&gt;"Interval","-",IF(ABS($E$11-I357)&lt;=ABS($E$11-I358),D357+(RAND()-0.5)*$M$17/C359,D358+(RAND()-0.5)*$M$17/C359))</f>
        <v>1.644589043798004</v>
      </c>
      <c r="E359" s="82">
        <f ca="1">IF('Conformity Assessment'!$I$19&lt;&gt;"Interval","-",IF($E$10="Consumer's Risk",$E$7+D359*$K$7,$E$7-D359*$K$7))</f>
        <v>93.700325348545505</v>
      </c>
      <c r="F359" s="82">
        <f ca="1">IF('Conformity Assessment'!$I$19&lt;&gt;"Interval","-",IF($E$10="Consumer's Risk",$E$8-D359*$K$8,$E$8+D359*$K$8))</f>
        <v>105.47738012955548</v>
      </c>
      <c r="G359" s="50">
        <f t="shared" ca="1" si="16"/>
        <v>5.0027293891592273E-2</v>
      </c>
      <c r="H359" s="50">
        <f t="shared" ca="1" si="17"/>
        <v>5.0027302999628882E-2</v>
      </c>
      <c r="I359" s="50">
        <f t="shared" ca="1" si="18"/>
        <v>5.0027298445610574E-2</v>
      </c>
    </row>
    <row r="360" spans="3:9">
      <c r="C360" s="48">
        <v>345</v>
      </c>
      <c r="D360" s="51">
        <f ca="1">IF('Conformity Assessment'!$I$19&lt;&gt;"Interval","-",IF(ABS($E$11-I358)&lt;=ABS($E$11-I359),D358+(RAND()-0.5)*$M$17/C360,D359+(RAND()-0.5)*$M$17/C360))</f>
        <v>1.6450024816968314</v>
      </c>
      <c r="E360" s="82">
        <f ca="1">IF('Conformity Assessment'!$I$19&lt;&gt;"Interval","-",IF($E$10="Consumer's Risk",$E$7+D360*$K$7,$E$7-D360*$K$7))</f>
        <v>93.701255583817868</v>
      </c>
      <c r="F360" s="82">
        <f ca="1">IF('Conformity Assessment'!$I$19&lt;&gt;"Interval","-",IF($E$10="Consumer's Risk",$E$8-D360*$K$8,$E$8+D360*$K$8))</f>
        <v>105.47624317533371</v>
      </c>
      <c r="G360" s="50">
        <f t="shared" ca="1" si="16"/>
        <v>4.9984649650088628E-2</v>
      </c>
      <c r="H360" s="50">
        <f t="shared" ca="1" si="17"/>
        <v>4.9984658779976106E-2</v>
      </c>
      <c r="I360" s="50">
        <f t="shared" ca="1" si="18"/>
        <v>4.998465421503237E-2</v>
      </c>
    </row>
    <row r="361" spans="3:9">
      <c r="C361" s="48">
        <v>346</v>
      </c>
      <c r="D361" s="51">
        <f ca="1">IF('Conformity Assessment'!$I$19&lt;&gt;"Interval","-",IF(ABS($E$11-I359)&lt;=ABS($E$11-I360),D359+(RAND()-0.5)*$M$17/C361,D360+(RAND()-0.5)*$M$17/C361))</f>
        <v>1.6450315450750341</v>
      </c>
      <c r="E361" s="82">
        <f ca="1">IF('Conformity Assessment'!$I$19&lt;&gt;"Interval","-",IF($E$10="Consumer's Risk",$E$7+D361*$K$7,$E$7-D361*$K$7))</f>
        <v>93.701320976418828</v>
      </c>
      <c r="F361" s="82">
        <f ca="1">IF('Conformity Assessment'!$I$19&lt;&gt;"Interval","-",IF($E$10="Consumer's Risk",$E$8-D361*$K$8,$E$8+D361*$K$8))</f>
        <v>105.47616325104366</v>
      </c>
      <c r="G361" s="50">
        <f t="shared" ca="1" si="16"/>
        <v>4.9981652985458119E-2</v>
      </c>
      <c r="H361" s="50">
        <f t="shared" ca="1" si="17"/>
        <v>4.9981662116884013E-2</v>
      </c>
      <c r="I361" s="50">
        <f t="shared" ca="1" si="18"/>
        <v>4.9981657551171066E-2</v>
      </c>
    </row>
    <row r="362" spans="3:9">
      <c r="C362" s="48">
        <v>347</v>
      </c>
      <c r="D362" s="51">
        <f ca="1">IF('Conformity Assessment'!$I$19&lt;&gt;"Interval","-",IF(ABS($E$11-I360)&lt;=ABS($E$11-I361),D360+(RAND()-0.5)*$M$17/C362,D361+(RAND()-0.5)*$M$17/C362))</f>
        <v>1.6452743986275049</v>
      </c>
      <c r="E362" s="82">
        <f ca="1">IF('Conformity Assessment'!$I$19&lt;&gt;"Interval","-",IF($E$10="Consumer's Risk",$E$7+D362*$K$7,$E$7-D362*$K$7))</f>
        <v>93.701867396911879</v>
      </c>
      <c r="F362" s="82">
        <f ca="1">IF('Conformity Assessment'!$I$19&lt;&gt;"Interval","-",IF($E$10="Consumer's Risk",$E$8-D362*$K$8,$E$8+D362*$K$8))</f>
        <v>105.47549540377436</v>
      </c>
      <c r="G362" s="50">
        <f t="shared" ca="1" si="16"/>
        <v>4.9956618459323192E-2</v>
      </c>
      <c r="H362" s="50">
        <f t="shared" ca="1" si="17"/>
        <v>4.995662760360968E-2</v>
      </c>
      <c r="I362" s="50">
        <f t="shared" ca="1" si="18"/>
        <v>4.9956623031466432E-2</v>
      </c>
    </row>
    <row r="363" spans="3:9">
      <c r="C363" s="48">
        <v>348</v>
      </c>
      <c r="D363" s="51">
        <f ca="1">IF('Conformity Assessment'!$I$19&lt;&gt;"Interval","-",IF(ABS($E$11-I361)&lt;=ABS($E$11-I362),D361+(RAND()-0.5)*$M$17/C363,D362+(RAND()-0.5)*$M$17/C363))</f>
        <v>1.6451578244689959</v>
      </c>
      <c r="E363" s="82">
        <f ca="1">IF('Conformity Assessment'!$I$19&lt;&gt;"Interval","-",IF($E$10="Consumer's Risk",$E$7+D363*$K$7,$E$7-D363*$K$7))</f>
        <v>93.701605105055236</v>
      </c>
      <c r="F363" s="82">
        <f ca="1">IF('Conformity Assessment'!$I$19&lt;&gt;"Interval","-",IF($E$10="Consumer's Risk",$E$8-D363*$K$8,$E$8+D363*$K$8))</f>
        <v>105.47581598271026</v>
      </c>
      <c r="G363" s="50">
        <f t="shared" ca="1" si="16"/>
        <v>4.996863424267764E-2</v>
      </c>
      <c r="H363" s="50">
        <f t="shared" ca="1" si="17"/>
        <v>4.9968643380788498E-2</v>
      </c>
      <c r="I363" s="50">
        <f t="shared" ca="1" si="18"/>
        <v>4.9968638811733065E-2</v>
      </c>
    </row>
    <row r="364" spans="3:9">
      <c r="C364" s="48">
        <v>349</v>
      </c>
      <c r="D364" s="51">
        <f ca="1">IF('Conformity Assessment'!$I$19&lt;&gt;"Interval","-",IF(ABS($E$11-I362)&lt;=ABS($E$11-I363),D362+(RAND()-0.5)*$M$17/C364,D363+(RAND()-0.5)*$M$17/C364))</f>
        <v>1.6452846273152166</v>
      </c>
      <c r="E364" s="82">
        <f ca="1">IF('Conformity Assessment'!$I$19&lt;&gt;"Interval","-",IF($E$10="Consumer's Risk",$E$7+D364*$K$7,$E$7-D364*$K$7))</f>
        <v>93.701890411459232</v>
      </c>
      <c r="F364" s="82">
        <f ca="1">IF('Conformity Assessment'!$I$19&lt;&gt;"Interval","-",IF($E$10="Consumer's Risk",$E$8-D364*$K$8,$E$8+D364*$K$8))</f>
        <v>105.47546727488316</v>
      </c>
      <c r="G364" s="50">
        <f t="shared" ca="1" si="16"/>
        <v>4.9955564255910932E-2</v>
      </c>
      <c r="H364" s="50">
        <f t="shared" ca="1" si="17"/>
        <v>4.9955573400739764E-2</v>
      </c>
      <c r="I364" s="50">
        <f t="shared" ca="1" si="18"/>
        <v>4.9955568828325345E-2</v>
      </c>
    </row>
    <row r="365" spans="3:9">
      <c r="C365" s="48">
        <v>350</v>
      </c>
      <c r="D365" s="51">
        <f ca="1">IF('Conformity Assessment'!$I$19&lt;&gt;"Interval","-",IF(ABS($E$11-I363)&lt;=ABS($E$11-I364),D363+(RAND()-0.5)*$M$17/C365,D364+(RAND()-0.5)*$M$17/C365))</f>
        <v>1.6454024679769297</v>
      </c>
      <c r="E365" s="82">
        <f ca="1">IF('Conformity Assessment'!$I$19&lt;&gt;"Interval","-",IF($E$10="Consumer's Risk",$E$7+D365*$K$7,$E$7-D365*$K$7))</f>
        <v>93.702155552948085</v>
      </c>
      <c r="F365" s="82">
        <f ca="1">IF('Conformity Assessment'!$I$19&lt;&gt;"Interval","-",IF($E$10="Consumer's Risk",$E$8-D365*$K$8,$E$8+D365*$K$8))</f>
        <v>105.47514321306345</v>
      </c>
      <c r="G365" s="50">
        <f t="shared" ca="1" si="16"/>
        <v>4.994342047523307E-2</v>
      </c>
      <c r="H365" s="50">
        <f t="shared" ca="1" si="17"/>
        <v>4.9943429626309224E-2</v>
      </c>
      <c r="I365" s="50">
        <f t="shared" ca="1" si="18"/>
        <v>4.9943425050771151E-2</v>
      </c>
    </row>
    <row r="366" spans="3:9">
      <c r="C366" s="48">
        <v>351</v>
      </c>
      <c r="D366" s="51">
        <f ca="1">IF('Conformity Assessment'!$I$19&lt;&gt;"Interval","-",IF(ABS($E$11-I364)&lt;=ABS($E$11-I365),D364+(RAND()-0.5)*$M$17/C366,D365+(RAND()-0.5)*$M$17/C366))</f>
        <v>1.6451640880224743</v>
      </c>
      <c r="E366" s="82">
        <f ca="1">IF('Conformity Assessment'!$I$19&lt;&gt;"Interval","-",IF($E$10="Consumer's Risk",$E$7+D366*$K$7,$E$7-D366*$K$7))</f>
        <v>93.701619198050565</v>
      </c>
      <c r="F366" s="82">
        <f ca="1">IF('Conformity Assessment'!$I$19&lt;&gt;"Interval","-",IF($E$10="Consumer's Risk",$E$8-D366*$K$8,$E$8+D366*$K$8))</f>
        <v>105.47579875793819</v>
      </c>
      <c r="G366" s="50">
        <f t="shared" ca="1" si="16"/>
        <v>4.9967988573584823E-2</v>
      </c>
      <c r="H366" s="50">
        <f t="shared" ca="1" si="17"/>
        <v>4.9967997712027486E-2</v>
      </c>
      <c r="I366" s="50">
        <f t="shared" ca="1" si="18"/>
        <v>4.9967993142806158E-2</v>
      </c>
    </row>
    <row r="367" spans="3:9">
      <c r="C367" s="48">
        <v>352</v>
      </c>
      <c r="D367" s="51">
        <f ca="1">IF('Conformity Assessment'!$I$19&lt;&gt;"Interval","-",IF(ABS($E$11-I365)&lt;=ABS($E$11-I366),D365+(RAND()-0.5)*$M$17/C367,D366+(RAND()-0.5)*$M$17/C367))</f>
        <v>1.6454121238636656</v>
      </c>
      <c r="E367" s="82">
        <f ca="1">IF('Conformity Assessment'!$I$19&lt;&gt;"Interval","-",IF($E$10="Consumer's Risk",$E$7+D367*$K$7,$E$7-D367*$K$7))</f>
        <v>93.702177278693242</v>
      </c>
      <c r="F367" s="82">
        <f ca="1">IF('Conformity Assessment'!$I$19&lt;&gt;"Interval","-",IF($E$10="Consumer's Risk",$E$8-D367*$K$8,$E$8+D367*$K$8))</f>
        <v>105.47511665937492</v>
      </c>
      <c r="G367" s="50">
        <f t="shared" ca="1" si="16"/>
        <v>4.9942425515850465E-2</v>
      </c>
      <c r="H367" s="50">
        <f t="shared" ca="1" si="17"/>
        <v>4.9942434667438446E-2</v>
      </c>
      <c r="I367" s="50">
        <f t="shared" ca="1" si="18"/>
        <v>4.9942430091644452E-2</v>
      </c>
    </row>
    <row r="368" spans="3:9">
      <c r="C368" s="48">
        <v>353</v>
      </c>
      <c r="D368" s="51">
        <f ca="1">IF('Conformity Assessment'!$I$19&lt;&gt;"Interval","-",IF(ABS($E$11-I366)&lt;=ABS($E$11-I367),D366+(RAND()-0.5)*$M$17/C368,D367+(RAND()-0.5)*$M$17/C368))</f>
        <v>1.6449523034321643</v>
      </c>
      <c r="E368" s="82">
        <f ca="1">IF('Conformity Assessment'!$I$19&lt;&gt;"Interval","-",IF($E$10="Consumer's Risk",$E$7+D368*$K$7,$E$7-D368*$K$7))</f>
        <v>93.701142682722363</v>
      </c>
      <c r="F368" s="82">
        <f ca="1">IF('Conformity Assessment'!$I$19&lt;&gt;"Interval","-",IF($E$10="Consumer's Risk",$E$8-D368*$K$8,$E$8+D368*$K$8))</f>
        <v>105.47638116556155</v>
      </c>
      <c r="G368" s="50">
        <f t="shared" ca="1" si="16"/>
        <v>4.9989823764075118E-2</v>
      </c>
      <c r="H368" s="50">
        <f t="shared" ca="1" si="17"/>
        <v>4.99898328913079E-2</v>
      </c>
      <c r="I368" s="50">
        <f t="shared" ca="1" si="18"/>
        <v>4.9989828327691513E-2</v>
      </c>
    </row>
    <row r="369" spans="3:9">
      <c r="C369" s="48">
        <v>354</v>
      </c>
      <c r="D369" s="51">
        <f ca="1">IF('Conformity Assessment'!$I$19&lt;&gt;"Interval","-",IF(ABS($E$11-I367)&lt;=ABS($E$11-I368),D367+(RAND()-0.5)*$M$17/C369,D368+(RAND()-0.5)*$M$17/C369))</f>
        <v>1.6447618376903672</v>
      </c>
      <c r="E369" s="82">
        <f ca="1">IF('Conformity Assessment'!$I$19&lt;&gt;"Interval","-",IF($E$10="Consumer's Risk",$E$7+D369*$K$7,$E$7-D369*$K$7))</f>
        <v>93.70071413480332</v>
      </c>
      <c r="F369" s="82">
        <f ca="1">IF('Conformity Assessment'!$I$19&lt;&gt;"Interval","-",IF($E$10="Consumer's Risk",$E$8-D369*$K$8,$E$8+D369*$K$8))</f>
        <v>105.4769049463515</v>
      </c>
      <c r="G369" s="50">
        <f t="shared" ca="1" si="16"/>
        <v>5.0009467459108295E-2</v>
      </c>
      <c r="H369" s="50">
        <f t="shared" ca="1" si="17"/>
        <v>5.0009476576271389E-2</v>
      </c>
      <c r="I369" s="50">
        <f t="shared" ca="1" si="18"/>
        <v>5.0009472017689842E-2</v>
      </c>
    </row>
    <row r="370" spans="3:9">
      <c r="C370" s="48">
        <v>355</v>
      </c>
      <c r="D370" s="51">
        <f ca="1">IF('Conformity Assessment'!$I$19&lt;&gt;"Interval","-",IF(ABS($E$11-I368)&lt;=ABS($E$11-I369),D368+(RAND()-0.5)*$M$17/C370,D369+(RAND()-0.5)*$M$17/C370))</f>
        <v>1.644642636434247</v>
      </c>
      <c r="E370" s="82">
        <f ca="1">IF('Conformity Assessment'!$I$19&lt;&gt;"Interval","-",IF($E$10="Consumer's Risk",$E$7+D370*$K$7,$E$7-D370*$K$7))</f>
        <v>93.700445931977058</v>
      </c>
      <c r="F370" s="82">
        <f ca="1">IF('Conformity Assessment'!$I$19&lt;&gt;"Interval","-",IF($E$10="Consumer's Risk",$E$8-D370*$K$8,$E$8+D370*$K$8))</f>
        <v>105.47723274980582</v>
      </c>
      <c r="G370" s="50">
        <f t="shared" ca="1" si="16"/>
        <v>5.0021764418599159E-2</v>
      </c>
      <c r="H370" s="50">
        <f t="shared" ca="1" si="17"/>
        <v>5.0021773529465866E-2</v>
      </c>
      <c r="I370" s="50">
        <f t="shared" ca="1" si="18"/>
        <v>5.0021768974032516E-2</v>
      </c>
    </row>
    <row r="371" spans="3:9">
      <c r="C371" s="48">
        <v>356</v>
      </c>
      <c r="D371" s="51">
        <f ca="1">IF('Conformity Assessment'!$I$19&lt;&gt;"Interval","-",IF(ABS($E$11-I369)&lt;=ABS($E$11-I370),D369+(RAND()-0.5)*$M$17/C371,D370+(RAND()-0.5)*$M$17/C371))</f>
        <v>1.644967088358201</v>
      </c>
      <c r="E371" s="82">
        <f ca="1">IF('Conformity Assessment'!$I$19&lt;&gt;"Interval","-",IF($E$10="Consumer's Risk",$E$7+D371*$K$7,$E$7-D371*$K$7))</f>
        <v>93.701175948805954</v>
      </c>
      <c r="F371" s="82">
        <f ca="1">IF('Conformity Assessment'!$I$19&lt;&gt;"Interval","-",IF($E$10="Consumer's Risk",$E$8-D371*$K$8,$E$8+D371*$K$8))</f>
        <v>105.47634050701495</v>
      </c>
      <c r="G371" s="50">
        <f t="shared" ca="1" si="16"/>
        <v>4.998829917728323E-2</v>
      </c>
      <c r="H371" s="50">
        <f t="shared" ca="1" si="17"/>
        <v>4.9988308305298795E-2</v>
      </c>
      <c r="I371" s="50">
        <f t="shared" ca="1" si="18"/>
        <v>4.9988303741291013E-2</v>
      </c>
    </row>
    <row r="372" spans="3:9">
      <c r="C372" s="48">
        <v>357</v>
      </c>
      <c r="D372" s="51">
        <f ca="1">IF('Conformity Assessment'!$I$19&lt;&gt;"Interval","-",IF(ABS($E$11-I370)&lt;=ABS($E$11-I371),D370+(RAND()-0.5)*$M$17/C372,D371+(RAND()-0.5)*$M$17/C372))</f>
        <v>1.644883791230936</v>
      </c>
      <c r="E372" s="82">
        <f ca="1">IF('Conformity Assessment'!$I$19&lt;&gt;"Interval","-",IF($E$10="Consumer's Risk",$E$7+D372*$K$7,$E$7-D372*$K$7))</f>
        <v>93.700988530269612</v>
      </c>
      <c r="F372" s="82">
        <f ca="1">IF('Conformity Assessment'!$I$19&lt;&gt;"Interval","-",IF($E$10="Consumer's Risk",$E$8-D372*$K$8,$E$8+D372*$K$8))</f>
        <v>105.47656957411493</v>
      </c>
      <c r="G372" s="50">
        <f t="shared" ca="1" si="16"/>
        <v>4.9996889065115555E-2</v>
      </c>
      <c r="H372" s="50">
        <f t="shared" ca="1" si="17"/>
        <v>4.9996898188725755E-2</v>
      </c>
      <c r="I372" s="50">
        <f t="shared" ca="1" si="18"/>
        <v>4.9996893626920655E-2</v>
      </c>
    </row>
    <row r="373" spans="3:9">
      <c r="C373" s="48">
        <v>358</v>
      </c>
      <c r="D373" s="51">
        <f ca="1">IF('Conformity Assessment'!$I$19&lt;&gt;"Interval","-",IF(ABS($E$11-I371)&lt;=ABS($E$11-I372),D371+(RAND()-0.5)*$M$17/C373,D372+(RAND()-0.5)*$M$17/C373))</f>
        <v>1.6447663718340479</v>
      </c>
      <c r="E373" s="82">
        <f ca="1">IF('Conformity Assessment'!$I$19&lt;&gt;"Interval","-",IF($E$10="Consumer's Risk",$E$7+D373*$K$7,$E$7-D373*$K$7))</f>
        <v>93.700724336626607</v>
      </c>
      <c r="F373" s="82">
        <f ca="1">IF('Conformity Assessment'!$I$19&lt;&gt;"Interval","-",IF($E$10="Consumer's Risk",$E$8-D373*$K$8,$E$8+D373*$K$8))</f>
        <v>105.47689247745637</v>
      </c>
      <c r="G373" s="50">
        <f t="shared" ca="1" si="16"/>
        <v>5.0008999758433571E-2</v>
      </c>
      <c r="H373" s="50">
        <f t="shared" ca="1" si="17"/>
        <v>5.0009008875836578E-2</v>
      </c>
      <c r="I373" s="50">
        <f t="shared" ca="1" si="18"/>
        <v>5.0009004317135078E-2</v>
      </c>
    </row>
    <row r="374" spans="3:9">
      <c r="C374" s="48">
        <v>359</v>
      </c>
      <c r="D374" s="51">
        <f ca="1">IF('Conformity Assessment'!$I$19&lt;&gt;"Interval","-",IF(ABS($E$11-I372)&lt;=ABS($E$11-I373),D372+(RAND()-0.5)*$M$17/C374,D373+(RAND()-0.5)*$M$17/C374))</f>
        <v>1.6450315157714668</v>
      </c>
      <c r="E374" s="82">
        <f ca="1">IF('Conformity Assessment'!$I$19&lt;&gt;"Interval","-",IF($E$10="Consumer's Risk",$E$7+D374*$K$7,$E$7-D374*$K$7))</f>
        <v>93.701320910485805</v>
      </c>
      <c r="F374" s="82">
        <f ca="1">IF('Conformity Assessment'!$I$19&lt;&gt;"Interval","-",IF($E$10="Consumer's Risk",$E$8-D374*$K$8,$E$8+D374*$K$8))</f>
        <v>105.47616333162847</v>
      </c>
      <c r="G374" s="50">
        <f t="shared" ca="1" si="16"/>
        <v>4.9981656006815825E-2</v>
      </c>
      <c r="H374" s="50">
        <f t="shared" ca="1" si="17"/>
        <v>4.99816651382404E-2</v>
      </c>
      <c r="I374" s="50">
        <f t="shared" ca="1" si="18"/>
        <v>4.9981660572528112E-2</v>
      </c>
    </row>
    <row r="375" spans="3:9">
      <c r="C375" s="48">
        <v>360</v>
      </c>
      <c r="D375" s="51">
        <f ca="1">IF('Conformity Assessment'!$I$19&lt;&gt;"Interval","-",IF(ABS($E$11-I373)&lt;=ABS($E$11-I374),D373+(RAND()-0.5)*$M$17/C375,D374+(RAND()-0.5)*$M$17/C375))</f>
        <v>1.6449773248878481</v>
      </c>
      <c r="E375" s="82">
        <f ca="1">IF('Conformity Assessment'!$I$19&lt;&gt;"Interval","-",IF($E$10="Consumer's Risk",$E$7+D375*$K$7,$E$7-D375*$K$7))</f>
        <v>93.70119898099766</v>
      </c>
      <c r="F375" s="82">
        <f ca="1">IF('Conformity Assessment'!$I$19&lt;&gt;"Interval","-",IF($E$10="Consumer's Risk",$E$8-D375*$K$8,$E$8+D375*$K$8))</f>
        <v>105.47631235655842</v>
      </c>
      <c r="G375" s="50">
        <f t="shared" ca="1" si="16"/>
        <v>4.9987243632150409E-2</v>
      </c>
      <c r="H375" s="50">
        <f t="shared" ca="1" si="17"/>
        <v>4.9987252760707625E-2</v>
      </c>
      <c r="I375" s="50">
        <f t="shared" ca="1" si="18"/>
        <v>4.9987248196429017E-2</v>
      </c>
    </row>
    <row r="376" spans="3:9">
      <c r="C376" s="48">
        <v>361</v>
      </c>
      <c r="D376" s="51">
        <f ca="1">IF('Conformity Assessment'!$I$19&lt;&gt;"Interval","-",IF(ABS($E$11-I374)&lt;=ABS($E$11-I375),D374+(RAND()-0.5)*$M$17/C376,D375+(RAND()-0.5)*$M$17/C376))</f>
        <v>1.6450324937226539</v>
      </c>
      <c r="E376" s="82">
        <f ca="1">IF('Conformity Assessment'!$I$19&lt;&gt;"Interval","-",IF($E$10="Consumer's Risk",$E$7+D376*$K$7,$E$7-D376*$K$7))</f>
        <v>93.701323110875975</v>
      </c>
      <c r="F376" s="82">
        <f ca="1">IF('Conformity Assessment'!$I$19&lt;&gt;"Interval","-",IF($E$10="Consumer's Risk",$E$8-D376*$K$8,$E$8+D376*$K$8))</f>
        <v>105.4761606422627</v>
      </c>
      <c r="G376" s="50">
        <f t="shared" ca="1" si="16"/>
        <v>4.9981555174784489E-2</v>
      </c>
      <c r="H376" s="50">
        <f t="shared" ca="1" si="17"/>
        <v>4.9981564306260544E-2</v>
      </c>
      <c r="I376" s="50">
        <f t="shared" ca="1" si="18"/>
        <v>4.9981559740522513E-2</v>
      </c>
    </row>
    <row r="377" spans="3:9">
      <c r="C377" s="48">
        <v>362</v>
      </c>
      <c r="D377" s="51">
        <f ca="1">IF('Conformity Assessment'!$I$19&lt;&gt;"Interval","-",IF(ABS($E$11-I375)&lt;=ABS($E$11-I376),D375+(RAND()-0.5)*$M$17/C377,D376+(RAND()-0.5)*$M$17/C377))</f>
        <v>1.6449659514783526</v>
      </c>
      <c r="E377" s="82">
        <f ca="1">IF('Conformity Assessment'!$I$19&lt;&gt;"Interval","-",IF($E$10="Consumer's Risk",$E$7+D377*$K$7,$E$7-D377*$K$7))</f>
        <v>93.701173390826298</v>
      </c>
      <c r="F377" s="82">
        <f ca="1">IF('Conformity Assessment'!$I$19&lt;&gt;"Interval","-",IF($E$10="Consumer's Risk",$E$8-D377*$K$8,$E$8+D377*$K$8))</f>
        <v>105.47634363343452</v>
      </c>
      <c r="G377" s="50">
        <f t="shared" ca="1" si="16"/>
        <v>4.9988416408342569E-2</v>
      </c>
      <c r="H377" s="50">
        <f t="shared" ca="1" si="17"/>
        <v>4.9988425536297731E-2</v>
      </c>
      <c r="I377" s="50">
        <f t="shared" ca="1" si="18"/>
        <v>4.9988420972320147E-2</v>
      </c>
    </row>
    <row r="378" spans="3:9">
      <c r="C378" s="48">
        <v>363</v>
      </c>
      <c r="D378" s="51">
        <f ca="1">IF('Conformity Assessment'!$I$19&lt;&gt;"Interval","-",IF(ABS($E$11-I376)&lt;=ABS($E$11-I377),D376+(RAND()-0.5)*$M$17/C378,D377+(RAND()-0.5)*$M$17/C378))</f>
        <v>1.6452373942647767</v>
      </c>
      <c r="E378" s="82">
        <f ca="1">IF('Conformity Assessment'!$I$19&lt;&gt;"Interval","-",IF($E$10="Consumer's Risk",$E$7+D378*$K$7,$E$7-D378*$K$7))</f>
        <v>93.701784137095743</v>
      </c>
      <c r="F378" s="82">
        <f ca="1">IF('Conformity Assessment'!$I$19&lt;&gt;"Interval","-",IF($E$10="Consumer's Risk",$E$8-D378*$K$8,$E$8+D378*$K$8))</f>
        <v>105.47559716577186</v>
      </c>
      <c r="G378" s="50">
        <f t="shared" ca="1" si="16"/>
        <v>4.9960432403236998E-2</v>
      </c>
      <c r="H378" s="50">
        <f t="shared" ca="1" si="17"/>
        <v>4.9960441545562603E-2</v>
      </c>
      <c r="I378" s="50">
        <f t="shared" ca="1" si="18"/>
        <v>4.9960436974399801E-2</v>
      </c>
    </row>
    <row r="379" spans="3:9">
      <c r="C379" s="48">
        <v>364</v>
      </c>
      <c r="D379" s="51">
        <f ca="1">IF('Conformity Assessment'!$I$19&lt;&gt;"Interval","-",IF(ABS($E$11-I377)&lt;=ABS($E$11-I378),D377+(RAND()-0.5)*$M$17/C379,D378+(RAND()-0.5)*$M$17/C379))</f>
        <v>1.6450060512809523</v>
      </c>
      <c r="E379" s="82">
        <f ca="1">IF('Conformity Assessment'!$I$19&lt;&gt;"Interval","-",IF($E$10="Consumer's Risk",$E$7+D379*$K$7,$E$7-D379*$K$7))</f>
        <v>93.701263615382146</v>
      </c>
      <c r="F379" s="82">
        <f ca="1">IF('Conformity Assessment'!$I$19&lt;&gt;"Interval","-",IF($E$10="Consumer's Risk",$E$8-D379*$K$8,$E$8+D379*$K$8))</f>
        <v>105.47623335897738</v>
      </c>
      <c r="G379" s="50">
        <f t="shared" ca="1" si="16"/>
        <v>4.998428158995763E-2</v>
      </c>
      <c r="H379" s="50">
        <f t="shared" ca="1" si="17"/>
        <v>4.9984290720034512E-2</v>
      </c>
      <c r="I379" s="50">
        <f t="shared" ca="1" si="18"/>
        <v>4.9984286154996074E-2</v>
      </c>
    </row>
    <row r="380" spans="3:9">
      <c r="C380" s="48">
        <v>365</v>
      </c>
      <c r="D380" s="51">
        <f ca="1">IF('Conformity Assessment'!$I$19&lt;&gt;"Interval","-",IF(ABS($E$11-I378)&lt;=ABS($E$11-I379),D378+(RAND()-0.5)*$M$17/C380,D379+(RAND()-0.5)*$M$17/C380))</f>
        <v>1.6449039706722874</v>
      </c>
      <c r="E380" s="82">
        <f ca="1">IF('Conformity Assessment'!$I$19&lt;&gt;"Interval","-",IF($E$10="Consumer's Risk",$E$7+D380*$K$7,$E$7-D380*$K$7))</f>
        <v>93.701033934012642</v>
      </c>
      <c r="F380" s="82">
        <f ca="1">IF('Conformity Assessment'!$I$19&lt;&gt;"Interval","-",IF($E$10="Consumer's Risk",$E$8-D380*$K$8,$E$8+D380*$K$8))</f>
        <v>105.47651408065121</v>
      </c>
      <c r="G380" s="50">
        <f t="shared" ca="1" si="16"/>
        <v>4.9994807983308492E-2</v>
      </c>
      <c r="H380" s="50">
        <f t="shared" ca="1" si="17"/>
        <v>4.9994817107985236E-2</v>
      </c>
      <c r="I380" s="50">
        <f t="shared" ca="1" si="18"/>
        <v>4.9994812545646861E-2</v>
      </c>
    </row>
    <row r="381" spans="3:9">
      <c r="C381" s="48">
        <v>366</v>
      </c>
      <c r="D381" s="51">
        <f ca="1">IF('Conformity Assessment'!$I$19&lt;&gt;"Interval","-",IF(ABS($E$11-I379)&lt;=ABS($E$11-I380),D379+(RAND()-0.5)*$M$17/C381,D380+(RAND()-0.5)*$M$17/C381))</f>
        <v>1.6446373450236607</v>
      </c>
      <c r="E381" s="82">
        <f ca="1">IF('Conformity Assessment'!$I$19&lt;&gt;"Interval","-",IF($E$10="Consumer's Risk",$E$7+D381*$K$7,$E$7-D381*$K$7))</f>
        <v>93.700434026303242</v>
      </c>
      <c r="F381" s="82">
        <f ca="1">IF('Conformity Assessment'!$I$19&lt;&gt;"Interval","-",IF($E$10="Consumer's Risk",$E$8-D381*$K$8,$E$8+D381*$K$8))</f>
        <v>105.47724730118493</v>
      </c>
      <c r="G381" s="50">
        <f t="shared" ca="1" si="16"/>
        <v>5.0022310343410294E-2</v>
      </c>
      <c r="H381" s="50">
        <f t="shared" ca="1" si="17"/>
        <v>5.0022319453997682E-2</v>
      </c>
      <c r="I381" s="50">
        <f t="shared" ca="1" si="18"/>
        <v>5.0022314898703985E-2</v>
      </c>
    </row>
    <row r="382" spans="3:9">
      <c r="C382" s="48">
        <v>367</v>
      </c>
      <c r="D382" s="51">
        <f ca="1">IF('Conformity Assessment'!$I$19&lt;&gt;"Interval","-",IF(ABS($E$11-I380)&lt;=ABS($E$11-I381),D380+(RAND()-0.5)*$M$17/C382,D381+(RAND()-0.5)*$M$17/C382))</f>
        <v>1.644810883813612</v>
      </c>
      <c r="E382" s="82">
        <f ca="1">IF('Conformity Assessment'!$I$19&lt;&gt;"Interval","-",IF($E$10="Consumer's Risk",$E$7+D382*$K$7,$E$7-D382*$K$7))</f>
        <v>93.700824488580622</v>
      </c>
      <c r="F382" s="82">
        <f ca="1">IF('Conformity Assessment'!$I$19&lt;&gt;"Interval","-",IF($E$10="Consumer's Risk",$E$8-D382*$K$8,$E$8+D382*$K$8))</f>
        <v>105.47677006951257</v>
      </c>
      <c r="G382" s="50">
        <f t="shared" ca="1" si="16"/>
        <v>5.0004408496082009E-2</v>
      </c>
      <c r="H382" s="50">
        <f t="shared" ca="1" si="17"/>
        <v>5.0004417615837009E-2</v>
      </c>
      <c r="I382" s="50">
        <f t="shared" ca="1" si="18"/>
        <v>5.0004413055959512E-2</v>
      </c>
    </row>
    <row r="383" spans="3:9">
      <c r="C383" s="48">
        <v>368</v>
      </c>
      <c r="D383" s="51">
        <f ca="1">IF('Conformity Assessment'!$I$19&lt;&gt;"Interval","-",IF(ABS($E$11-I381)&lt;=ABS($E$11-I382),D381+(RAND()-0.5)*$M$17/C383,D382+(RAND()-0.5)*$M$17/C383))</f>
        <v>1.6447906072179703</v>
      </c>
      <c r="E383" s="82">
        <f ca="1">IF('Conformity Assessment'!$I$19&lt;&gt;"Interval","-",IF($E$10="Consumer's Risk",$E$7+D383*$K$7,$E$7-D383*$K$7))</f>
        <v>93.700778866240427</v>
      </c>
      <c r="F383" s="82">
        <f ca="1">IF('Conformity Assessment'!$I$19&lt;&gt;"Interval","-",IF($E$10="Consumer's Risk",$E$8-D383*$K$8,$E$8+D383*$K$8))</f>
        <v>105.47682583015059</v>
      </c>
      <c r="G383" s="50">
        <f t="shared" ca="1" si="16"/>
        <v>5.000649991766392E-2</v>
      </c>
      <c r="H383" s="50">
        <f t="shared" ca="1" si="17"/>
        <v>5.0006509036347319E-2</v>
      </c>
      <c r="I383" s="50">
        <f t="shared" ca="1" si="18"/>
        <v>5.0006504477005623E-2</v>
      </c>
    </row>
    <row r="384" spans="3:9">
      <c r="C384" s="48">
        <v>369</v>
      </c>
      <c r="D384" s="51">
        <f ca="1">IF('Conformity Assessment'!$I$19&lt;&gt;"Interval","-",IF(ABS($E$11-I382)&lt;=ABS($E$11-I383),D382+(RAND()-0.5)*$M$17/C384,D383+(RAND()-0.5)*$M$17/C384))</f>
        <v>1.6450014952861205</v>
      </c>
      <c r="E384" s="82">
        <f ca="1">IF('Conformity Assessment'!$I$19&lt;&gt;"Interval","-",IF($E$10="Consumer's Risk",$E$7+D384*$K$7,$E$7-D384*$K$7))</f>
        <v>93.701253364393764</v>
      </c>
      <c r="F384" s="82">
        <f ca="1">IF('Conformity Assessment'!$I$19&lt;&gt;"Interval","-",IF($E$10="Consumer's Risk",$E$8-D384*$K$8,$E$8+D384*$K$8))</f>
        <v>105.47624588796317</v>
      </c>
      <c r="G384" s="50">
        <f t="shared" ca="1" si="16"/>
        <v>4.9984751359364629E-2</v>
      </c>
      <c r="H384" s="50">
        <f t="shared" ca="1" si="17"/>
        <v>4.9984760489200135E-2</v>
      </c>
      <c r="I384" s="50">
        <f t="shared" ca="1" si="18"/>
        <v>4.9984755924282379E-2</v>
      </c>
    </row>
    <row r="385" spans="3:9">
      <c r="C385" s="48">
        <v>370</v>
      </c>
      <c r="D385" s="51">
        <f ca="1">IF('Conformity Assessment'!$I$19&lt;&gt;"Interval","-",IF(ABS($E$11-I383)&lt;=ABS($E$11-I384),D383+(RAND()-0.5)*$M$17/C385,D384+(RAND()-0.5)*$M$17/C385))</f>
        <v>1.6445734018264799</v>
      </c>
      <c r="E385" s="82">
        <f ca="1">IF('Conformity Assessment'!$I$19&lt;&gt;"Interval","-",IF($E$10="Consumer's Risk",$E$7+D385*$K$7,$E$7-D385*$K$7))</f>
        <v>93.700290154109581</v>
      </c>
      <c r="F385" s="82">
        <f ca="1">IF('Conformity Assessment'!$I$19&lt;&gt;"Interval","-",IF($E$10="Consumer's Risk",$E$8-D385*$K$8,$E$8+D385*$K$8))</f>
        <v>105.47742314497718</v>
      </c>
      <c r="G385" s="50">
        <f t="shared" ca="1" si="16"/>
        <v>5.0028907859282344E-2</v>
      </c>
      <c r="H385" s="50">
        <f t="shared" ca="1" si="17"/>
        <v>5.0028916966493649E-2</v>
      </c>
      <c r="I385" s="50">
        <f t="shared" ca="1" si="18"/>
        <v>5.0028912412887996E-2</v>
      </c>
    </row>
    <row r="386" spans="3:9">
      <c r="C386" s="48">
        <v>371</v>
      </c>
      <c r="D386" s="51">
        <f ca="1">IF('Conformity Assessment'!$I$19&lt;&gt;"Interval","-",IF(ABS($E$11-I384)&lt;=ABS($E$11-I385),D384+(RAND()-0.5)*$M$17/C386,D385+(RAND()-0.5)*$M$17/C386))</f>
        <v>1.645001274490079</v>
      </c>
      <c r="E386" s="82">
        <f ca="1">IF('Conformity Assessment'!$I$19&lt;&gt;"Interval","-",IF($E$10="Consumer's Risk",$E$7+D386*$K$7,$E$7-D386*$K$7))</f>
        <v>93.701252867602676</v>
      </c>
      <c r="F386" s="82">
        <f ca="1">IF('Conformity Assessment'!$I$19&lt;&gt;"Interval","-",IF($E$10="Consumer's Risk",$E$8-D386*$K$8,$E$8+D386*$K$8))</f>
        <v>105.47624649515228</v>
      </c>
      <c r="G386" s="50">
        <f t="shared" ca="1" si="16"/>
        <v>4.9984774125771431E-2</v>
      </c>
      <c r="H386" s="50">
        <f t="shared" ca="1" si="17"/>
        <v>4.998478325559521E-2</v>
      </c>
      <c r="I386" s="50">
        <f t="shared" ca="1" si="18"/>
        <v>4.9984778690683324E-2</v>
      </c>
    </row>
    <row r="387" spans="3:9">
      <c r="C387" s="48">
        <v>372</v>
      </c>
      <c r="D387" s="51">
        <f ca="1">IF('Conformity Assessment'!$I$19&lt;&gt;"Interval","-",IF(ABS($E$11-I385)&lt;=ABS($E$11-I386),D385+(RAND()-0.5)*$M$17/C387,D386+(RAND()-0.5)*$M$17/C387))</f>
        <v>1.6451625542872315</v>
      </c>
      <c r="E387" s="82">
        <f ca="1">IF('Conformity Assessment'!$I$19&lt;&gt;"Interval","-",IF($E$10="Consumer's Risk",$E$7+D387*$K$7,$E$7-D387*$K$7))</f>
        <v>93.701615747146278</v>
      </c>
      <c r="F387" s="82">
        <f ca="1">IF('Conformity Assessment'!$I$19&lt;&gt;"Interval","-",IF($E$10="Consumer's Risk",$E$8-D387*$K$8,$E$8+D387*$K$8))</f>
        <v>105.47580297571011</v>
      </c>
      <c r="G387" s="50">
        <f t="shared" ca="1" si="16"/>
        <v>4.9968146675785224E-2</v>
      </c>
      <c r="H387" s="50">
        <f t="shared" ca="1" si="17"/>
        <v>4.9968155814147028E-2</v>
      </c>
      <c r="I387" s="50">
        <f t="shared" ca="1" si="18"/>
        <v>4.9968151244966126E-2</v>
      </c>
    </row>
    <row r="388" spans="3:9">
      <c r="C388" s="48">
        <v>373</v>
      </c>
      <c r="D388" s="51">
        <f ca="1">IF('Conformity Assessment'!$I$19&lt;&gt;"Interval","-",IF(ABS($E$11-I386)&lt;=ABS($E$11-I387),D386+(RAND()-0.5)*$M$17/C388,D387+(RAND()-0.5)*$M$17/C388))</f>
        <v>1.6447996905604949</v>
      </c>
      <c r="E388" s="82">
        <f ca="1">IF('Conformity Assessment'!$I$19&lt;&gt;"Interval","-",IF($E$10="Consumer's Risk",$E$7+D388*$K$7,$E$7-D388*$K$7))</f>
        <v>93.700799303761116</v>
      </c>
      <c r="F388" s="82">
        <f ca="1">IF('Conformity Assessment'!$I$19&lt;&gt;"Interval","-",IF($E$10="Consumer's Risk",$E$8-D388*$K$8,$E$8+D388*$K$8))</f>
        <v>105.47680085095864</v>
      </c>
      <c r="G388" s="50">
        <f t="shared" ca="1" si="16"/>
        <v>5.000556301120241E-2</v>
      </c>
      <c r="H388" s="50">
        <f t="shared" ca="1" si="17"/>
        <v>5.0005572130366105E-2</v>
      </c>
      <c r="I388" s="50">
        <f t="shared" ca="1" si="18"/>
        <v>5.0005567570784254E-2</v>
      </c>
    </row>
    <row r="389" spans="3:9">
      <c r="C389" s="48">
        <v>374</v>
      </c>
      <c r="D389" s="51">
        <f ca="1">IF('Conformity Assessment'!$I$19&lt;&gt;"Interval","-",IF(ABS($E$11-I387)&lt;=ABS($E$11-I388),D387+(RAND()-0.5)*$M$17/C389,D388+(RAND()-0.5)*$M$17/C389))</f>
        <v>1.6447467994602074</v>
      </c>
      <c r="E389" s="82">
        <f ca="1">IF('Conformity Assessment'!$I$19&lt;&gt;"Interval","-",IF($E$10="Consumer's Risk",$E$7+D389*$K$7,$E$7-D389*$K$7))</f>
        <v>93.700680298785471</v>
      </c>
      <c r="F389" s="82">
        <f ca="1">IF('Conformity Assessment'!$I$19&lt;&gt;"Interval","-",IF($E$10="Consumer's Risk",$E$8-D389*$K$8,$E$8+D389*$K$8))</f>
        <v>105.47694630148443</v>
      </c>
      <c r="G389" s="50">
        <f t="shared" ca="1" si="16"/>
        <v>5.0011018689967213E-2</v>
      </c>
      <c r="H389" s="50">
        <f t="shared" ca="1" si="17"/>
        <v>5.0011027806336074E-2</v>
      </c>
      <c r="I389" s="50">
        <f t="shared" ca="1" si="18"/>
        <v>5.001102324815164E-2</v>
      </c>
    </row>
    <row r="390" spans="3:9">
      <c r="C390" s="48">
        <v>375</v>
      </c>
      <c r="D390" s="51">
        <f ca="1">IF('Conformity Assessment'!$I$19&lt;&gt;"Interval","-",IF(ABS($E$11-I388)&lt;=ABS($E$11-I389),D388+(RAND()-0.5)*$M$17/C390,D389+(RAND()-0.5)*$M$17/C390))</f>
        <v>1.6446627485943155</v>
      </c>
      <c r="E390" s="82">
        <f ca="1">IF('Conformity Assessment'!$I$19&lt;&gt;"Interval","-",IF($E$10="Consumer's Risk",$E$7+D390*$K$7,$E$7-D390*$K$7))</f>
        <v>93.70049118433721</v>
      </c>
      <c r="F390" s="82">
        <f ca="1">IF('Conformity Assessment'!$I$19&lt;&gt;"Interval","-",IF($E$10="Consumer's Risk",$E$8-D390*$K$8,$E$8+D390*$K$8))</f>
        <v>105.47717744136563</v>
      </c>
      <c r="G390" s="50">
        <f t="shared" ca="1" si="16"/>
        <v>5.0019689452454122E-2</v>
      </c>
      <c r="H390" s="50">
        <f t="shared" ca="1" si="17"/>
        <v>5.0019698564382431E-2</v>
      </c>
      <c r="I390" s="50">
        <f t="shared" ca="1" si="18"/>
        <v>5.0019694008418276E-2</v>
      </c>
    </row>
    <row r="391" spans="3:9">
      <c r="C391" s="48">
        <v>376</v>
      </c>
      <c r="D391" s="51">
        <f ca="1">IF('Conformity Assessment'!$I$19&lt;&gt;"Interval","-",IF(ABS($E$11-I389)&lt;=ABS($E$11-I390),D389+(RAND()-0.5)*$M$17/C391,D390+(RAND()-0.5)*$M$17/C391))</f>
        <v>1.6449004927947977</v>
      </c>
      <c r="E391" s="82">
        <f ca="1">IF('Conformity Assessment'!$I$19&lt;&gt;"Interval","-",IF($E$10="Consumer's Risk",$E$7+D391*$K$7,$E$7-D391*$K$7))</f>
        <v>93.701026108788298</v>
      </c>
      <c r="F391" s="82">
        <f ca="1">IF('Conformity Assessment'!$I$19&lt;&gt;"Interval","-",IF($E$10="Consumer's Risk",$E$8-D391*$K$8,$E$8+D391*$K$8))</f>
        <v>105.47652364481431</v>
      </c>
      <c r="G391" s="50">
        <f t="shared" ca="1" si="16"/>
        <v>4.9995166647754184E-2</v>
      </c>
      <c r="H391" s="50">
        <f t="shared" ca="1" si="17"/>
        <v>4.9995175772247227E-2</v>
      </c>
      <c r="I391" s="50">
        <f t="shared" ca="1" si="18"/>
        <v>4.9995171210000702E-2</v>
      </c>
    </row>
    <row r="392" spans="3:9">
      <c r="C392" s="48">
        <v>377</v>
      </c>
      <c r="D392" s="51">
        <f ca="1">IF('Conformity Assessment'!$I$19&lt;&gt;"Interval","-",IF(ABS($E$11-I390)&lt;=ABS($E$11-I391),D390+(RAND()-0.5)*$M$17/C392,D391+(RAND()-0.5)*$M$17/C392))</f>
        <v>1.6447169423876593</v>
      </c>
      <c r="E392" s="82">
        <f ca="1">IF('Conformity Assessment'!$I$19&lt;&gt;"Interval","-",IF($E$10="Consumer's Risk",$E$7+D392*$K$7,$E$7-D392*$K$7))</f>
        <v>93.700613120372239</v>
      </c>
      <c r="F392" s="82">
        <f ca="1">IF('Conformity Assessment'!$I$19&lt;&gt;"Interval","-",IF($E$10="Consumer's Risk",$E$8-D392*$K$8,$E$8+D392*$K$8))</f>
        <v>105.47702840843394</v>
      </c>
      <c r="G392" s="50">
        <f t="shared" ca="1" si="16"/>
        <v>5.0014098635002835E-2</v>
      </c>
      <c r="H392" s="50">
        <f t="shared" ca="1" si="17"/>
        <v>5.0014107749794381E-2</v>
      </c>
      <c r="I392" s="50">
        <f t="shared" ca="1" si="18"/>
        <v>5.0014103192398608E-2</v>
      </c>
    </row>
    <row r="393" spans="3:9">
      <c r="C393" s="48">
        <v>378</v>
      </c>
      <c r="D393" s="51">
        <f ca="1">IF('Conformity Assessment'!$I$19&lt;&gt;"Interval","-",IF(ABS($E$11-I391)&lt;=ABS($E$11-I392),D391+(RAND()-0.5)*$M$17/C393,D392+(RAND()-0.5)*$M$17/C393))</f>
        <v>1.6446643977278315</v>
      </c>
      <c r="E393" s="82">
        <f ca="1">IF('Conformity Assessment'!$I$19&lt;&gt;"Interval","-",IF($E$10="Consumer's Risk",$E$7+D393*$K$7,$E$7-D393*$K$7))</f>
        <v>93.700494894887626</v>
      </c>
      <c r="F393" s="82">
        <f ca="1">IF('Conformity Assessment'!$I$19&lt;&gt;"Interval","-",IF($E$10="Consumer's Risk",$E$8-D393*$K$8,$E$8+D393*$K$8))</f>
        <v>105.47717290624847</v>
      </c>
      <c r="G393" s="50">
        <f t="shared" ca="1" si="16"/>
        <v>5.0019519314837176E-2</v>
      </c>
      <c r="H393" s="50">
        <f t="shared" ca="1" si="17"/>
        <v>5.0019528426853421E-2</v>
      </c>
      <c r="I393" s="50">
        <f t="shared" ca="1" si="18"/>
        <v>5.0019523870845295E-2</v>
      </c>
    </row>
    <row r="394" spans="3:9">
      <c r="C394" s="48">
        <v>379</v>
      </c>
      <c r="D394" s="51">
        <f ca="1">IF('Conformity Assessment'!$I$19&lt;&gt;"Interval","-",IF(ABS($E$11-I392)&lt;=ABS($E$11-I393),D392+(RAND()-0.5)*$M$17/C394,D393+(RAND()-0.5)*$M$17/C394))</f>
        <v>1.6444863174626543</v>
      </c>
      <c r="E394" s="82">
        <f ca="1">IF('Conformity Assessment'!$I$19&lt;&gt;"Interval","-",IF($E$10="Consumer's Risk",$E$7+D394*$K$7,$E$7-D394*$K$7))</f>
        <v>93.700094214290971</v>
      </c>
      <c r="F394" s="82">
        <f ca="1">IF('Conformity Assessment'!$I$19&lt;&gt;"Interval","-",IF($E$10="Consumer's Risk",$E$8-D394*$K$8,$E$8+D394*$K$8))</f>
        <v>105.4776626269777</v>
      </c>
      <c r="G394" s="50">
        <f t="shared" ca="1" si="16"/>
        <v>5.0037894144817005E-2</v>
      </c>
      <c r="H394" s="50">
        <f t="shared" ca="1" si="17"/>
        <v>5.0037903247432639E-2</v>
      </c>
      <c r="I394" s="50">
        <f t="shared" ca="1" si="18"/>
        <v>5.0037898696124822E-2</v>
      </c>
    </row>
    <row r="395" spans="3:9">
      <c r="C395" s="48">
        <v>380</v>
      </c>
      <c r="D395" s="51">
        <f ca="1">IF('Conformity Assessment'!$I$19&lt;&gt;"Interval","-",IF(ABS($E$11-I393)&lt;=ABS($E$11-I394),D393+(RAND()-0.5)*$M$17/C395,D394+(RAND()-0.5)*$M$17/C395))</f>
        <v>1.6448999276805421</v>
      </c>
      <c r="E395" s="82">
        <f ca="1">IF('Conformity Assessment'!$I$19&lt;&gt;"Interval","-",IF($E$10="Consumer's Risk",$E$7+D395*$K$7,$E$7-D395*$K$7))</f>
        <v>93.701024837281224</v>
      </c>
      <c r="F395" s="82">
        <f ca="1">IF('Conformity Assessment'!$I$19&lt;&gt;"Interval","-",IF($E$10="Consumer's Risk",$E$8-D395*$K$8,$E$8+D395*$K$8))</f>
        <v>105.47652519887851</v>
      </c>
      <c r="G395" s="50">
        <f t="shared" ca="1" si="16"/>
        <v>4.9995224926709061E-2</v>
      </c>
      <c r="H395" s="50">
        <f t="shared" ca="1" si="17"/>
        <v>4.9995234051172004E-2</v>
      </c>
      <c r="I395" s="50">
        <f t="shared" ca="1" si="18"/>
        <v>4.9995229488940529E-2</v>
      </c>
    </row>
    <row r="396" spans="3:9">
      <c r="C396" s="48">
        <v>381</v>
      </c>
      <c r="D396" s="51">
        <f ca="1">IF('Conformity Assessment'!$I$19&lt;&gt;"Interval","-",IF(ABS($E$11-I394)&lt;=ABS($E$11-I395),D394+(RAND()-0.5)*$M$17/C396,D395+(RAND()-0.5)*$M$17/C396))</f>
        <v>1.6451355560818477</v>
      </c>
      <c r="E396" s="82">
        <f ca="1">IF('Conformity Assessment'!$I$19&lt;&gt;"Interval","-",IF($E$10="Consumer's Risk",$E$7+D396*$K$7,$E$7-D396*$K$7))</f>
        <v>93.701555001184161</v>
      </c>
      <c r="F396" s="82">
        <f ca="1">IF('Conformity Assessment'!$I$19&lt;&gt;"Interval","-",IF($E$10="Consumer's Risk",$E$8-D396*$K$8,$E$8+D396*$K$8))</f>
        <v>105.47587722077492</v>
      </c>
      <c r="G396" s="50">
        <f t="shared" ca="1" si="16"/>
        <v>4.9970929800115735E-2</v>
      </c>
      <c r="H396" s="50">
        <f t="shared" ca="1" si="17"/>
        <v>4.9970938937047689E-2</v>
      </c>
      <c r="I396" s="50">
        <f t="shared" ca="1" si="18"/>
        <v>4.9970934368581715E-2</v>
      </c>
    </row>
    <row r="397" spans="3:9">
      <c r="C397" s="48">
        <v>382</v>
      </c>
      <c r="D397" s="51">
        <f ca="1">IF('Conformity Assessment'!$I$19&lt;&gt;"Interval","-",IF(ABS($E$11-I395)&lt;=ABS($E$11-I396),D395+(RAND()-0.5)*$M$17/C397,D396+(RAND()-0.5)*$M$17/C397))</f>
        <v>1.6449062748891026</v>
      </c>
      <c r="E397" s="82">
        <f ca="1">IF('Conformity Assessment'!$I$19&lt;&gt;"Interval","-",IF($E$10="Consumer's Risk",$E$7+D397*$K$7,$E$7-D397*$K$7))</f>
        <v>93.701039118500475</v>
      </c>
      <c r="F397" s="82">
        <f ca="1">IF('Conformity Assessment'!$I$19&lt;&gt;"Interval","-",IF($E$10="Consumer's Risk",$E$8-D397*$K$8,$E$8+D397*$K$8))</f>
        <v>105.47650774405497</v>
      </c>
      <c r="G397" s="50">
        <f t="shared" ca="1" si="16"/>
        <v>4.9994570356560665E-2</v>
      </c>
      <c r="H397" s="50">
        <f t="shared" ca="1" si="17"/>
        <v>4.9994579481359151E-2</v>
      </c>
      <c r="I397" s="50">
        <f t="shared" ca="1" si="18"/>
        <v>4.9994574918959908E-2</v>
      </c>
    </row>
    <row r="398" spans="3:9">
      <c r="C398" s="48">
        <v>383</v>
      </c>
      <c r="D398" s="51">
        <f ca="1">IF('Conformity Assessment'!$I$19&lt;&gt;"Interval","-",IF(ABS($E$11-I396)&lt;=ABS($E$11-I397),D396+(RAND()-0.5)*$M$17/C398,D397+(RAND()-0.5)*$M$17/C398))</f>
        <v>1.644685005148022</v>
      </c>
      <c r="E398" s="82">
        <f ca="1">IF('Conformity Assessment'!$I$19&lt;&gt;"Interval","-",IF($E$10="Consumer's Risk",$E$7+D398*$K$7,$E$7-D398*$K$7))</f>
        <v>93.700541261583055</v>
      </c>
      <c r="F398" s="82">
        <f ca="1">IF('Conformity Assessment'!$I$19&lt;&gt;"Interval","-",IF($E$10="Consumer's Risk",$E$8-D398*$K$8,$E$8+D398*$K$8))</f>
        <v>105.47711623584294</v>
      </c>
      <c r="G398" s="50">
        <f t="shared" ca="1" si="16"/>
        <v>5.0017393329794615E-2</v>
      </c>
      <c r="H398" s="50">
        <f t="shared" ca="1" si="17"/>
        <v>5.001740244289906E-2</v>
      </c>
      <c r="I398" s="50">
        <f t="shared" ca="1" si="18"/>
        <v>5.0017397886346834E-2</v>
      </c>
    </row>
    <row r="399" spans="3:9">
      <c r="C399" s="48">
        <v>384</v>
      </c>
      <c r="D399" s="51">
        <f ca="1">IF('Conformity Assessment'!$I$19&lt;&gt;"Interval","-",IF(ABS($E$11-I397)&lt;=ABS($E$11-I398),D397+(RAND()-0.5)*$M$17/C399,D398+(RAND()-0.5)*$M$17/C399))</f>
        <v>1.6446970386866273</v>
      </c>
      <c r="E399" s="82">
        <f ca="1">IF('Conformity Assessment'!$I$19&lt;&gt;"Interval","-",IF($E$10="Consumer's Risk",$E$7+D399*$K$7,$E$7-D399*$K$7))</f>
        <v>93.700568337044913</v>
      </c>
      <c r="F399" s="82">
        <f ca="1">IF('Conformity Assessment'!$I$19&lt;&gt;"Interval","-",IF($E$10="Consumer's Risk",$E$8-D399*$K$8,$E$8+D399*$K$8))</f>
        <v>105.47708314361178</v>
      </c>
      <c r="G399" s="50">
        <f t="shared" ca="1" si="16"/>
        <v>5.0016151911113846E-2</v>
      </c>
      <c r="H399" s="50">
        <f t="shared" ca="1" si="17"/>
        <v>5.0016161024853845E-2</v>
      </c>
      <c r="I399" s="50">
        <f t="shared" ca="1" si="18"/>
        <v>5.0016156467983845E-2</v>
      </c>
    </row>
    <row r="400" spans="3:9">
      <c r="C400" s="48">
        <v>385</v>
      </c>
      <c r="D400" s="51">
        <f ca="1">IF('Conformity Assessment'!$I$19&lt;&gt;"Interval","-",IF(ABS($E$11-I398)&lt;=ABS($E$11-I399),D398+(RAND()-0.5)*$M$17/C400,D399+(RAND()-0.5)*$M$17/C400))</f>
        <v>1.6444770793912831</v>
      </c>
      <c r="E400" s="82">
        <f ca="1">IF('Conformity Assessment'!$I$19&lt;&gt;"Interval","-",IF($E$10="Consumer's Risk",$E$7+D400*$K$7,$E$7-D400*$K$7))</f>
        <v>93.70007342863039</v>
      </c>
      <c r="F400" s="82">
        <f ca="1">IF('Conformity Assessment'!$I$19&lt;&gt;"Interval","-",IF($E$10="Consumer's Risk",$E$8-D400*$K$8,$E$8+D400*$K$8))</f>
        <v>105.47768803167398</v>
      </c>
      <c r="G400" s="50">
        <f t="shared" ref="G400:G463" ca="1" si="19">IF(E400="-","-",IF($G$13="Consumer's Risk",_xlfn.NORM.DIST($E$7,E400,$K$7,TRUE)+(1-_xlfn.NORM.DIST($E$8,E400,$K$7,TRUE)),(_xlfn.NORM.DIST($E$8,E400,$K$7,TRUE)-_xlfn.NORM.DIST($E$7,E400,$K$7,TRUE))))</f>
        <v>5.0038847502212838E-2</v>
      </c>
      <c r="H400" s="50">
        <f t="shared" ref="H400:H463" ca="1" si="20">IF(F400="-","-",IF($G$13="Consumer's Risk",_xlfn.NORM.DIST($E$7,F400,$K$8,TRUE)+(1-_xlfn.NORM.DIST($E$8,F400,$K$8,TRUE)),(_xlfn.NORM.DIST($E$8,F400,$K$8,TRUE)-_xlfn.NORM.DIST($E$7,F400,$K$8,TRUE))))</f>
        <v>5.0038856604341375E-2</v>
      </c>
      <c r="I400" s="50">
        <f t="shared" ref="I400:I463" ca="1" si="21">IF(COUNT(G400:H400)=0,"-",AVERAGE(G400:H400))</f>
        <v>5.0038852053277107E-2</v>
      </c>
    </row>
    <row r="401" spans="3:9">
      <c r="C401" s="48">
        <v>386</v>
      </c>
      <c r="D401" s="51">
        <f ca="1">IF('Conformity Assessment'!$I$19&lt;&gt;"Interval","-",IF(ABS($E$11-I399)&lt;=ABS($E$11-I400),D399+(RAND()-0.5)*$M$17/C401,D400+(RAND()-0.5)*$M$17/C401))</f>
        <v>1.6445746150195215</v>
      </c>
      <c r="E401" s="82">
        <f ca="1">IF('Conformity Assessment'!$I$19&lt;&gt;"Interval","-",IF($E$10="Consumer's Risk",$E$7+D401*$K$7,$E$7-D401*$K$7))</f>
        <v>93.700292883793921</v>
      </c>
      <c r="F401" s="82">
        <f ca="1">IF('Conformity Assessment'!$I$19&lt;&gt;"Interval","-",IF($E$10="Consumer's Risk",$E$8-D401*$K$8,$E$8+D401*$K$8))</f>
        <v>105.47741980869631</v>
      </c>
      <c r="G401" s="50">
        <f t="shared" ca="1" si="19"/>
        <v>5.0028782678284686E-2</v>
      </c>
      <c r="H401" s="50">
        <f t="shared" ca="1" si="20"/>
        <v>5.0028791785559676E-2</v>
      </c>
      <c r="I401" s="50">
        <f t="shared" ca="1" si="21"/>
        <v>5.0028787231922181E-2</v>
      </c>
    </row>
    <row r="402" spans="3:9">
      <c r="C402" s="48">
        <v>387</v>
      </c>
      <c r="D402" s="51">
        <f ca="1">IF('Conformity Assessment'!$I$19&lt;&gt;"Interval","-",IF(ABS($E$11-I400)&lt;=ABS($E$11-I401),D400+(RAND()-0.5)*$M$17/C402,D401+(RAND()-0.5)*$M$17/C402))</f>
        <v>1.64451915569068</v>
      </c>
      <c r="E402" s="82">
        <f ca="1">IF('Conformity Assessment'!$I$19&lt;&gt;"Interval","-",IF($E$10="Consumer's Risk",$E$7+D402*$K$7,$E$7-D402*$K$7))</f>
        <v>93.700168100304026</v>
      </c>
      <c r="F402" s="82">
        <f ca="1">IF('Conformity Assessment'!$I$19&lt;&gt;"Interval","-",IF($E$10="Consumer's Risk",$E$8-D402*$K$8,$E$8+D402*$K$8))</f>
        <v>105.47757232185063</v>
      </c>
      <c r="G402" s="50">
        <f t="shared" ca="1" si="19"/>
        <v>5.0034505398053292E-2</v>
      </c>
      <c r="H402" s="50">
        <f t="shared" ca="1" si="20"/>
        <v>5.0034514502401296E-2</v>
      </c>
      <c r="I402" s="50">
        <f t="shared" ca="1" si="21"/>
        <v>5.0034509950227291E-2</v>
      </c>
    </row>
    <row r="403" spans="3:9">
      <c r="C403" s="48">
        <v>388</v>
      </c>
      <c r="D403" s="51">
        <f ca="1">IF('Conformity Assessment'!$I$19&lt;&gt;"Interval","-",IF(ABS($E$11-I401)&lt;=ABS($E$11-I402),D401+(RAND()-0.5)*$M$17/C403,D402+(RAND()-0.5)*$M$17/C403))</f>
        <v>1.6445537522042133</v>
      </c>
      <c r="E403" s="82">
        <f ca="1">IF('Conformity Assessment'!$I$19&lt;&gt;"Interval","-",IF($E$10="Consumer's Risk",$E$7+D403*$K$7,$E$7-D403*$K$7))</f>
        <v>93.700245942459475</v>
      </c>
      <c r="F403" s="82">
        <f ca="1">IF('Conformity Assessment'!$I$19&lt;&gt;"Interval","-",IF($E$10="Consumer's Risk",$E$8-D403*$K$8,$E$8+D403*$K$8))</f>
        <v>105.47747718143842</v>
      </c>
      <c r="G403" s="50">
        <f t="shared" ca="1" si="19"/>
        <v>5.0030935402662347E-2</v>
      </c>
      <c r="H403" s="50">
        <f t="shared" ca="1" si="20"/>
        <v>5.0030944508836314E-2</v>
      </c>
      <c r="I403" s="50">
        <f t="shared" ca="1" si="21"/>
        <v>5.003093995574933E-2</v>
      </c>
    </row>
    <row r="404" spans="3:9">
      <c r="C404" s="48">
        <v>389</v>
      </c>
      <c r="D404" s="51">
        <f ca="1">IF('Conformity Assessment'!$I$19&lt;&gt;"Interval","-",IF(ABS($E$11-I402)&lt;=ABS($E$11-I403),D402+(RAND()-0.5)*$M$17/C404,D403+(RAND()-0.5)*$M$17/C404))</f>
        <v>1.6444722478471976</v>
      </c>
      <c r="E404" s="82">
        <f ca="1">IF('Conformity Assessment'!$I$19&lt;&gt;"Interval","-",IF($E$10="Consumer's Risk",$E$7+D404*$K$7,$E$7-D404*$K$7))</f>
        <v>93.700062557656196</v>
      </c>
      <c r="F404" s="82">
        <f ca="1">IF('Conformity Assessment'!$I$19&lt;&gt;"Interval","-",IF($E$10="Consumer's Risk",$E$8-D404*$K$8,$E$8+D404*$K$8))</f>
        <v>105.4777013184202</v>
      </c>
      <c r="G404" s="50">
        <f t="shared" ca="1" si="19"/>
        <v>5.0039346117279809E-2</v>
      </c>
      <c r="H404" s="50">
        <f t="shared" ca="1" si="20"/>
        <v>5.0039355219152933E-2</v>
      </c>
      <c r="I404" s="50">
        <f t="shared" ca="1" si="21"/>
        <v>5.0039350668216367E-2</v>
      </c>
    </row>
    <row r="405" spans="3:9">
      <c r="C405" s="48">
        <v>390</v>
      </c>
      <c r="D405" s="51">
        <f ca="1">IF('Conformity Assessment'!$I$19&lt;&gt;"Interval","-",IF(ABS($E$11-I403)&lt;=ABS($E$11-I404),D403+(RAND()-0.5)*$M$17/C405,D404+(RAND()-0.5)*$M$17/C405))</f>
        <v>1.6445748979091439</v>
      </c>
      <c r="E405" s="82">
        <f ca="1">IF('Conformity Assessment'!$I$19&lt;&gt;"Interval","-",IF($E$10="Consumer's Risk",$E$7+D405*$K$7,$E$7-D405*$K$7))</f>
        <v>93.700293520295574</v>
      </c>
      <c r="F405" s="82">
        <f ca="1">IF('Conformity Assessment'!$I$19&lt;&gt;"Interval","-",IF($E$10="Consumer's Risk",$E$8-D405*$K$8,$E$8+D405*$K$8))</f>
        <v>105.47741903074986</v>
      </c>
      <c r="G405" s="50">
        <f t="shared" ca="1" si="19"/>
        <v>5.002875348889721E-2</v>
      </c>
      <c r="H405" s="50">
        <f t="shared" ca="1" si="20"/>
        <v>5.002876259618759E-2</v>
      </c>
      <c r="I405" s="50">
        <f t="shared" ca="1" si="21"/>
        <v>5.00287580425424E-2</v>
      </c>
    </row>
    <row r="406" spans="3:9">
      <c r="C406" s="48">
        <v>391</v>
      </c>
      <c r="D406" s="51">
        <f ca="1">IF('Conformity Assessment'!$I$19&lt;&gt;"Interval","-",IF(ABS($E$11-I404)&lt;=ABS($E$11-I405),D404+(RAND()-0.5)*$M$17/C406,D405+(RAND()-0.5)*$M$17/C406))</f>
        <v>1.644678588925915</v>
      </c>
      <c r="E406" s="82">
        <f ca="1">IF('Conformity Assessment'!$I$19&lt;&gt;"Interval","-",IF($E$10="Consumer's Risk",$E$7+D406*$K$7,$E$7-D406*$K$7))</f>
        <v>93.700526825083315</v>
      </c>
      <c r="F406" s="82">
        <f ca="1">IF('Conformity Assessment'!$I$19&lt;&gt;"Interval","-",IF($E$10="Consumer's Risk",$E$8-D406*$K$8,$E$8+D406*$K$8))</f>
        <v>105.47713388045374</v>
      </c>
      <c r="G406" s="50">
        <f t="shared" ca="1" si="19"/>
        <v>5.0018055258018286E-2</v>
      </c>
      <c r="H406" s="50">
        <f t="shared" ca="1" si="20"/>
        <v>5.0018064370783835E-2</v>
      </c>
      <c r="I406" s="50">
        <f t="shared" ca="1" si="21"/>
        <v>5.0018059814401064E-2</v>
      </c>
    </row>
    <row r="407" spans="3:9">
      <c r="C407" s="48">
        <v>392</v>
      </c>
      <c r="D407" s="51">
        <f ca="1">IF('Conformity Assessment'!$I$19&lt;&gt;"Interval","-",IF(ABS($E$11-I405)&lt;=ABS($E$11-I406),D405+(RAND()-0.5)*$M$17/C407,D406+(RAND()-0.5)*$M$17/C407))</f>
        <v>1.6446330798667599</v>
      </c>
      <c r="E407" s="82">
        <f ca="1">IF('Conformity Assessment'!$I$19&lt;&gt;"Interval","-",IF($E$10="Consumer's Risk",$E$7+D407*$K$7,$E$7-D407*$K$7))</f>
        <v>93.700424429700206</v>
      </c>
      <c r="F407" s="82">
        <f ca="1">IF('Conformity Assessment'!$I$19&lt;&gt;"Interval","-",IF($E$10="Consumer's Risk",$E$8-D407*$K$8,$E$8+D407*$K$8))</f>
        <v>105.47725903036641</v>
      </c>
      <c r="G407" s="50">
        <f t="shared" ca="1" si="19"/>
        <v>5.0022750391151588E-2</v>
      </c>
      <c r="H407" s="50">
        <f t="shared" ca="1" si="20"/>
        <v>5.0022759501513372E-2</v>
      </c>
      <c r="I407" s="50">
        <f t="shared" ca="1" si="21"/>
        <v>5.002275494633248E-2</v>
      </c>
    </row>
    <row r="408" spans="3:9">
      <c r="C408" s="48">
        <v>393</v>
      </c>
      <c r="D408" s="51">
        <f ca="1">IF('Conformity Assessment'!$I$19&lt;&gt;"Interval","-",IF(ABS($E$11-I406)&lt;=ABS($E$11-I407),D406+(RAND()-0.5)*$M$17/C408,D407+(RAND()-0.5)*$M$17/C408))</f>
        <v>1.6446489942745173</v>
      </c>
      <c r="E408" s="82">
        <f ca="1">IF('Conformity Assessment'!$I$19&lt;&gt;"Interval","-",IF($E$10="Consumer's Risk",$E$7+D408*$K$7,$E$7-D408*$K$7))</f>
        <v>93.700460237117667</v>
      </c>
      <c r="F408" s="82">
        <f ca="1">IF('Conformity Assessment'!$I$19&lt;&gt;"Interval","-",IF($E$10="Consumer's Risk",$E$8-D408*$K$8,$E$8+D408*$K$8))</f>
        <v>105.47721526574507</v>
      </c>
      <c r="G408" s="50">
        <f t="shared" ca="1" si="19"/>
        <v>5.0021108474509281E-2</v>
      </c>
      <c r="H408" s="50">
        <f t="shared" ca="1" si="20"/>
        <v>5.0021117585711566E-2</v>
      </c>
      <c r="I408" s="50">
        <f t="shared" ca="1" si="21"/>
        <v>5.002111303011042E-2</v>
      </c>
    </row>
    <row r="409" spans="3:9">
      <c r="C409" s="48">
        <v>394</v>
      </c>
      <c r="D409" s="51">
        <f ca="1">IF('Conformity Assessment'!$I$19&lt;&gt;"Interval","-",IF(ABS($E$11-I407)&lt;=ABS($E$11-I408),D407+(RAND()-0.5)*$M$17/C409,D408+(RAND()-0.5)*$M$17/C409))</f>
        <v>1.6446831034439386</v>
      </c>
      <c r="E409" s="82">
        <f ca="1">IF('Conformity Assessment'!$I$19&lt;&gt;"Interval","-",IF($E$10="Consumer's Risk",$E$7+D409*$K$7,$E$7-D409*$K$7))</f>
        <v>93.700536982748858</v>
      </c>
      <c r="F409" s="82">
        <f ca="1">IF('Conformity Assessment'!$I$19&lt;&gt;"Interval","-",IF($E$10="Consumer's Risk",$E$8-D409*$K$8,$E$8+D409*$K$8))</f>
        <v>105.47712146552917</v>
      </c>
      <c r="G409" s="50">
        <f t="shared" ca="1" si="19"/>
        <v>5.0017589517974269E-2</v>
      </c>
      <c r="H409" s="50">
        <f t="shared" ca="1" si="20"/>
        <v>5.0017598630977649E-2</v>
      </c>
      <c r="I409" s="50">
        <f t="shared" ca="1" si="21"/>
        <v>5.0017594074475959E-2</v>
      </c>
    </row>
    <row r="410" spans="3:9">
      <c r="C410" s="48">
        <v>395</v>
      </c>
      <c r="D410" s="51">
        <f ca="1">IF('Conformity Assessment'!$I$19&lt;&gt;"Interval","-",IF(ABS($E$11-I408)&lt;=ABS($E$11-I409),D408+(RAND()-0.5)*$M$17/C410,D409+(RAND()-0.5)*$M$17/C410))</f>
        <v>1.6446985057460779</v>
      </c>
      <c r="E410" s="82">
        <f ca="1">IF('Conformity Assessment'!$I$19&lt;&gt;"Interval","-",IF($E$10="Consumer's Risk",$E$7+D410*$K$7,$E$7-D410*$K$7))</f>
        <v>93.700571637928675</v>
      </c>
      <c r="F410" s="82">
        <f ca="1">IF('Conformity Assessment'!$I$19&lt;&gt;"Interval","-",IF($E$10="Consumer's Risk",$E$8-D410*$K$8,$E$8+D410*$K$8))</f>
        <v>105.47707910919829</v>
      </c>
      <c r="G410" s="50">
        <f t="shared" ca="1" si="19"/>
        <v>5.0016000566206323E-2</v>
      </c>
      <c r="H410" s="50">
        <f t="shared" ca="1" si="20"/>
        <v>5.0016009680023628E-2</v>
      </c>
      <c r="I410" s="50">
        <f t="shared" ca="1" si="21"/>
        <v>5.0016005123114979E-2</v>
      </c>
    </row>
    <row r="411" spans="3:9">
      <c r="C411" s="48">
        <v>396</v>
      </c>
      <c r="D411" s="51">
        <f ca="1">IF('Conformity Assessment'!$I$19&lt;&gt;"Interval","-",IF(ABS($E$11-I409)&lt;=ABS($E$11-I410),D409+(RAND()-0.5)*$M$17/C411,D410+(RAND()-0.5)*$M$17/C411))</f>
        <v>1.6446520334481196</v>
      </c>
      <c r="E411" s="82">
        <f ca="1">IF('Conformity Assessment'!$I$19&lt;&gt;"Interval","-",IF($E$10="Consumer's Risk",$E$7+D411*$K$7,$E$7-D411*$K$7))</f>
        <v>93.700467075258274</v>
      </c>
      <c r="F411" s="82">
        <f ca="1">IF('Conformity Assessment'!$I$19&lt;&gt;"Interval","-",IF($E$10="Consumer's Risk",$E$8-D411*$K$8,$E$8+D411*$K$8))</f>
        <v>105.47720690801768</v>
      </c>
      <c r="G411" s="50">
        <f t="shared" ca="1" si="19"/>
        <v>5.0020794922662655E-2</v>
      </c>
      <c r="H411" s="50">
        <f t="shared" ca="1" si="20"/>
        <v>5.0020804034025916E-2</v>
      </c>
      <c r="I411" s="50">
        <f t="shared" ca="1" si="21"/>
        <v>5.0020799478344286E-2</v>
      </c>
    </row>
    <row r="412" spans="3:9">
      <c r="C412" s="48">
        <v>397</v>
      </c>
      <c r="D412" s="51">
        <f ca="1">IF('Conformity Assessment'!$I$19&lt;&gt;"Interval","-",IF(ABS($E$11-I410)&lt;=ABS($E$11-I411),D410+(RAND()-0.5)*$M$17/C412,D411+(RAND()-0.5)*$M$17/C412))</f>
        <v>1.6444735922975846</v>
      </c>
      <c r="E412" s="82">
        <f ca="1">IF('Conformity Assessment'!$I$19&lt;&gt;"Interval","-",IF($E$10="Consumer's Risk",$E$7+D412*$K$7,$E$7-D412*$K$7))</f>
        <v>93.700065582669566</v>
      </c>
      <c r="F412" s="82">
        <f ca="1">IF('Conformity Assessment'!$I$19&lt;&gt;"Interval","-",IF($E$10="Consumer's Risk",$E$8-D412*$K$8,$E$8+D412*$K$8))</f>
        <v>105.47769762118165</v>
      </c>
      <c r="G412" s="50">
        <f t="shared" ca="1" si="19"/>
        <v>5.0039207369680733E-2</v>
      </c>
      <c r="H412" s="50">
        <f t="shared" ca="1" si="20"/>
        <v>5.0039216471625118E-2</v>
      </c>
      <c r="I412" s="50">
        <f t="shared" ca="1" si="21"/>
        <v>5.0039211920652929E-2</v>
      </c>
    </row>
    <row r="413" spans="3:9">
      <c r="C413" s="48">
        <v>398</v>
      </c>
      <c r="D413" s="51">
        <f ca="1">IF('Conformity Assessment'!$I$19&lt;&gt;"Interval","-",IF(ABS($E$11-I411)&lt;=ABS($E$11-I412),D411+(RAND()-0.5)*$M$17/C413,D412+(RAND()-0.5)*$M$17/C413))</f>
        <v>1.644746906571771</v>
      </c>
      <c r="E413" s="82">
        <f ca="1">IF('Conformity Assessment'!$I$19&lt;&gt;"Interval","-",IF($E$10="Consumer's Risk",$E$7+D413*$K$7,$E$7-D413*$K$7))</f>
        <v>93.700680539786489</v>
      </c>
      <c r="F413" s="82">
        <f ca="1">IF('Conformity Assessment'!$I$19&lt;&gt;"Interval","-",IF($E$10="Consumer's Risk",$E$8-D413*$K$8,$E$8+D413*$K$8))</f>
        <v>105.47694600692763</v>
      </c>
      <c r="G413" s="50">
        <f t="shared" ca="1" si="19"/>
        <v>5.0011007641007216E-2</v>
      </c>
      <c r="H413" s="50">
        <f t="shared" ca="1" si="20"/>
        <v>5.0011016757381767E-2</v>
      </c>
      <c r="I413" s="50">
        <f t="shared" ca="1" si="21"/>
        <v>5.0011012199194488E-2</v>
      </c>
    </row>
    <row r="414" spans="3:9">
      <c r="C414" s="48">
        <v>399</v>
      </c>
      <c r="D414" s="51">
        <f ca="1">IF('Conformity Assessment'!$I$19&lt;&gt;"Interval","-",IF(ABS($E$11-I412)&lt;=ABS($E$11-I413),D412+(RAND()-0.5)*$M$17/C414,D413+(RAND()-0.5)*$M$17/C414))</f>
        <v>1.6447597848792483</v>
      </c>
      <c r="E414" s="82">
        <f ca="1">IF('Conformity Assessment'!$I$19&lt;&gt;"Interval","-",IF($E$10="Consumer's Risk",$E$7+D414*$K$7,$E$7-D414*$K$7))</f>
        <v>93.700709515978303</v>
      </c>
      <c r="F414" s="82">
        <f ca="1">IF('Conformity Assessment'!$I$19&lt;&gt;"Interval","-",IF($E$10="Consumer's Risk",$E$8-D414*$K$8,$E$8+D414*$K$8))</f>
        <v>105.47691059158207</v>
      </c>
      <c r="G414" s="50">
        <f t="shared" ca="1" si="19"/>
        <v>5.0009679209421731E-2</v>
      </c>
      <c r="H414" s="50">
        <f t="shared" ca="1" si="20"/>
        <v>5.0009688326476308E-2</v>
      </c>
      <c r="I414" s="50">
        <f t="shared" ca="1" si="21"/>
        <v>5.0009683767949023E-2</v>
      </c>
    </row>
    <row r="415" spans="3:9">
      <c r="C415" s="48">
        <v>400</v>
      </c>
      <c r="D415" s="51">
        <f ca="1">IF('Conformity Assessment'!$I$19&lt;&gt;"Interval","-",IF(ABS($E$11-I413)&lt;=ABS($E$11-I414),D413+(RAND()-0.5)*$M$17/C415,D414+(RAND()-0.5)*$M$17/C415))</f>
        <v>1.6447900220820144</v>
      </c>
      <c r="E415" s="82">
        <f ca="1">IF('Conformity Assessment'!$I$19&lt;&gt;"Interval","-",IF($E$10="Consumer's Risk",$E$7+D415*$K$7,$E$7-D415*$K$7))</f>
        <v>93.700777549684531</v>
      </c>
      <c r="F415" s="82">
        <f ca="1">IF('Conformity Assessment'!$I$19&lt;&gt;"Interval","-",IF($E$10="Consumer's Risk",$E$8-D415*$K$8,$E$8+D415*$K$8))</f>
        <v>105.47682743927446</v>
      </c>
      <c r="G415" s="50">
        <f t="shared" ca="1" si="19"/>
        <v>5.0006560272320047E-2</v>
      </c>
      <c r="H415" s="50">
        <f t="shared" ca="1" si="20"/>
        <v>5.0006569390972561E-2</v>
      </c>
      <c r="I415" s="50">
        <f t="shared" ca="1" si="21"/>
        <v>5.0006564831646304E-2</v>
      </c>
    </row>
    <row r="416" spans="3:9">
      <c r="C416" s="48">
        <v>401</v>
      </c>
      <c r="D416" s="51">
        <f ca="1">IF('Conformity Assessment'!$I$19&lt;&gt;"Interval","-",IF(ABS($E$11-I414)&lt;=ABS($E$11-I415),D414+(RAND()-0.5)*$M$17/C416,D415+(RAND()-0.5)*$M$17/C416))</f>
        <v>1.6447922835438269</v>
      </c>
      <c r="E416" s="82">
        <f ca="1">IF('Conformity Assessment'!$I$19&lt;&gt;"Interval","-",IF($E$10="Consumer's Risk",$E$7+D416*$K$7,$E$7-D416*$K$7))</f>
        <v>93.700782637973617</v>
      </c>
      <c r="F416" s="82">
        <f ca="1">IF('Conformity Assessment'!$I$19&lt;&gt;"Interval","-",IF($E$10="Consumer's Risk",$E$8-D416*$K$8,$E$8+D416*$K$8))</f>
        <v>105.47682122025448</v>
      </c>
      <c r="G416" s="50">
        <f t="shared" ca="1" si="19"/>
        <v>5.0006327011039034E-2</v>
      </c>
      <c r="H416" s="50">
        <f t="shared" ca="1" si="20"/>
        <v>5.000633612981157E-2</v>
      </c>
      <c r="I416" s="50">
        <f t="shared" ca="1" si="21"/>
        <v>5.0006331570425305E-2</v>
      </c>
    </row>
    <row r="417" spans="3:9">
      <c r="C417" s="48">
        <v>402</v>
      </c>
      <c r="D417" s="51">
        <f ca="1">IF('Conformity Assessment'!$I$19&lt;&gt;"Interval","-",IF(ABS($E$11-I415)&lt;=ABS($E$11-I416),D415+(RAND()-0.5)*$M$17/C417,D416+(RAND()-0.5)*$M$17/C417))</f>
        <v>1.6448826005103099</v>
      </c>
      <c r="E417" s="82">
        <f ca="1">IF('Conformity Assessment'!$I$19&lt;&gt;"Interval","-",IF($E$10="Consumer's Risk",$E$7+D417*$K$7,$E$7-D417*$K$7))</f>
        <v>93.700985851148204</v>
      </c>
      <c r="F417" s="82">
        <f ca="1">IF('Conformity Assessment'!$I$19&lt;&gt;"Interval","-",IF($E$10="Consumer's Risk",$E$8-D417*$K$8,$E$8+D417*$K$8))</f>
        <v>105.47657284859665</v>
      </c>
      <c r="G417" s="50">
        <f t="shared" ca="1" si="19"/>
        <v>4.9997011864877067E-2</v>
      </c>
      <c r="H417" s="50">
        <f t="shared" ca="1" si="20"/>
        <v>4.9997020988423922E-2</v>
      </c>
      <c r="I417" s="50">
        <f t="shared" ca="1" si="21"/>
        <v>4.9997016426650498E-2</v>
      </c>
    </row>
    <row r="418" spans="3:9">
      <c r="C418" s="48">
        <v>403</v>
      </c>
      <c r="D418" s="51">
        <f ca="1">IF('Conformity Assessment'!$I$19&lt;&gt;"Interval","-",IF(ABS($E$11-I416)&lt;=ABS($E$11-I417),D416+(RAND()-0.5)*$M$17/C418,D417+(RAND()-0.5)*$M$17/C418))</f>
        <v>1.6448466816478171</v>
      </c>
      <c r="E418" s="82">
        <f ca="1">IF('Conformity Assessment'!$I$19&lt;&gt;"Interval","-",IF($E$10="Consumer's Risk",$E$7+D418*$K$7,$E$7-D418*$K$7))</f>
        <v>93.700905033707585</v>
      </c>
      <c r="F418" s="82">
        <f ca="1">IF('Conformity Assessment'!$I$19&lt;&gt;"Interval","-",IF($E$10="Consumer's Risk",$E$8-D418*$K$8,$E$8+D418*$K$8))</f>
        <v>105.4766716254685</v>
      </c>
      <c r="G418" s="50">
        <f t="shared" ca="1" si="19"/>
        <v>5.000071631264956E-2</v>
      </c>
      <c r="H418" s="50">
        <f t="shared" ca="1" si="20"/>
        <v>5.0000725434296851E-2</v>
      </c>
      <c r="I418" s="50">
        <f t="shared" ca="1" si="21"/>
        <v>5.0000720873473209E-2</v>
      </c>
    </row>
    <row r="419" spans="3:9">
      <c r="C419" s="48">
        <v>404</v>
      </c>
      <c r="D419" s="51">
        <f ca="1">IF('Conformity Assessment'!$I$19&lt;&gt;"Interval","-",IF(ABS($E$11-I417)&lt;=ABS($E$11-I418),D417+(RAND()-0.5)*$M$17/C419,D418+(RAND()-0.5)*$M$17/C419))</f>
        <v>1.6448521779939149</v>
      </c>
      <c r="E419" s="82">
        <f ca="1">IF('Conformity Assessment'!$I$19&lt;&gt;"Interval","-",IF($E$10="Consumer's Risk",$E$7+D419*$K$7,$E$7-D419*$K$7))</f>
        <v>93.700917400486304</v>
      </c>
      <c r="F419" s="82">
        <f ca="1">IF('Conformity Assessment'!$I$19&lt;&gt;"Interval","-",IF($E$10="Consumer's Risk",$E$8-D419*$K$8,$E$8+D419*$K$8))</f>
        <v>105.47665651051673</v>
      </c>
      <c r="G419" s="50">
        <f t="shared" ca="1" si="19"/>
        <v>5.0000149439561582E-2</v>
      </c>
      <c r="H419" s="50">
        <f t="shared" ca="1" si="20"/>
        <v>5.0000158561499523E-2</v>
      </c>
      <c r="I419" s="50">
        <f t="shared" ca="1" si="21"/>
        <v>5.0000154000530553E-2</v>
      </c>
    </row>
    <row r="420" spans="3:9">
      <c r="C420" s="48">
        <v>405</v>
      </c>
      <c r="D420" s="51">
        <f ca="1">IF('Conformity Assessment'!$I$19&lt;&gt;"Interval","-",IF(ABS($E$11-I418)&lt;=ABS($E$11-I419),D418+(RAND()-0.5)*$M$17/C420,D419+(RAND()-0.5)*$M$17/C420))</f>
        <v>1.6449344248724687</v>
      </c>
      <c r="E420" s="82">
        <f ca="1">IF('Conformity Assessment'!$I$19&lt;&gt;"Interval","-",IF($E$10="Consumer's Risk",$E$7+D420*$K$7,$E$7-D420*$K$7))</f>
        <v>93.701102455963053</v>
      </c>
      <c r="F420" s="82">
        <f ca="1">IF('Conformity Assessment'!$I$19&lt;&gt;"Interval","-",IF($E$10="Consumer's Risk",$E$8-D420*$K$8,$E$8+D420*$K$8))</f>
        <v>105.47643033160071</v>
      </c>
      <c r="G420" s="50">
        <f t="shared" ca="1" si="19"/>
        <v>4.9991667408620266E-2</v>
      </c>
      <c r="H420" s="50">
        <f t="shared" ca="1" si="20"/>
        <v>4.9991676534907541E-2</v>
      </c>
      <c r="I420" s="50">
        <f t="shared" ca="1" si="21"/>
        <v>4.9991671971763907E-2</v>
      </c>
    </row>
    <row r="421" spans="3:9">
      <c r="C421" s="48">
        <v>406</v>
      </c>
      <c r="D421" s="51">
        <f ca="1">IF('Conformity Assessment'!$I$19&lt;&gt;"Interval","-",IF(ABS($E$11-I419)&lt;=ABS($E$11-I420),D419+(RAND()-0.5)*$M$17/C421,D420+(RAND()-0.5)*$M$17/C421))</f>
        <v>1.6450266768935276</v>
      </c>
      <c r="E421" s="82">
        <f ca="1">IF('Conformity Assessment'!$I$19&lt;&gt;"Interval","-",IF($E$10="Consumer's Risk",$E$7+D421*$K$7,$E$7-D421*$K$7))</f>
        <v>93.701310023010436</v>
      </c>
      <c r="F421" s="82">
        <f ca="1">IF('Conformity Assessment'!$I$19&lt;&gt;"Interval","-",IF($E$10="Consumer's Risk",$E$8-D421*$K$8,$E$8+D421*$K$8))</f>
        <v>105.4761766385428</v>
      </c>
      <c r="G421" s="50">
        <f t="shared" ca="1" si="19"/>
        <v>4.998215492356451E-2</v>
      </c>
      <c r="H421" s="50">
        <f t="shared" ca="1" si="20"/>
        <v>4.998216405473245E-2</v>
      </c>
      <c r="I421" s="50">
        <f t="shared" ca="1" si="21"/>
        <v>4.9982159489148484E-2</v>
      </c>
    </row>
    <row r="422" spans="3:9">
      <c r="C422" s="48">
        <v>407</v>
      </c>
      <c r="D422" s="51">
        <f ca="1">IF('Conformity Assessment'!$I$19&lt;&gt;"Interval","-",IF(ABS($E$11-I420)&lt;=ABS($E$11-I421),D420+(RAND()-0.5)*$M$17/C422,D421+(RAND()-0.5)*$M$17/C422))</f>
        <v>1.6447481483923267</v>
      </c>
      <c r="E422" s="82">
        <f ca="1">IF('Conformity Assessment'!$I$19&lt;&gt;"Interval","-",IF($E$10="Consumer's Risk",$E$7+D422*$K$7,$E$7-D422*$K$7))</f>
        <v>93.700683333882736</v>
      </c>
      <c r="F422" s="82">
        <f ca="1">IF('Conformity Assessment'!$I$19&lt;&gt;"Interval","-",IF($E$10="Consumer's Risk",$E$8-D422*$K$8,$E$8+D422*$K$8))</f>
        <v>105.4769425919211</v>
      </c>
      <c r="G422" s="50">
        <f t="shared" ca="1" si="19"/>
        <v>5.0010879542696327E-2</v>
      </c>
      <c r="H422" s="50">
        <f t="shared" ca="1" si="20"/>
        <v>5.00108886591362E-2</v>
      </c>
      <c r="I422" s="50">
        <f t="shared" ca="1" si="21"/>
        <v>5.0010884100916267E-2</v>
      </c>
    </row>
    <row r="423" spans="3:9">
      <c r="C423" s="48">
        <v>408</v>
      </c>
      <c r="D423" s="51">
        <f ca="1">IF('Conformity Assessment'!$I$19&lt;&gt;"Interval","-",IF(ABS($E$11-I421)&lt;=ABS($E$11-I422),D421+(RAND()-0.5)*$M$17/C423,D422+(RAND()-0.5)*$M$17/C423))</f>
        <v>1.6445878097873585</v>
      </c>
      <c r="E423" s="82">
        <f ca="1">IF('Conformity Assessment'!$I$19&lt;&gt;"Interval","-",IF($E$10="Consumer's Risk",$E$7+D423*$K$7,$E$7-D423*$K$7))</f>
        <v>93.700322572021562</v>
      </c>
      <c r="F423" s="82">
        <f ca="1">IF('Conformity Assessment'!$I$19&lt;&gt;"Interval","-",IF($E$10="Consumer's Risk",$E$8-D423*$K$8,$E$8+D423*$K$8))</f>
        <v>105.47738352308477</v>
      </c>
      <c r="G423" s="50">
        <f t="shared" ca="1" si="19"/>
        <v>5.0027421217594972E-2</v>
      </c>
      <c r="H423" s="50">
        <f t="shared" ca="1" si="20"/>
        <v>5.0027430325567147E-2</v>
      </c>
      <c r="I423" s="50">
        <f t="shared" ca="1" si="21"/>
        <v>5.0027425771581063E-2</v>
      </c>
    </row>
    <row r="424" spans="3:9">
      <c r="C424" s="48">
        <v>409</v>
      </c>
      <c r="D424" s="51">
        <f ca="1">IF('Conformity Assessment'!$I$19&lt;&gt;"Interval","-",IF(ABS($E$11-I422)&lt;=ABS($E$11-I423),D422+(RAND()-0.5)*$M$17/C424,D423+(RAND()-0.5)*$M$17/C424))</f>
        <v>1.644986450993287</v>
      </c>
      <c r="E424" s="82">
        <f ca="1">IF('Conformity Assessment'!$I$19&lt;&gt;"Interval","-",IF($E$10="Consumer's Risk",$E$7+D424*$K$7,$E$7-D424*$K$7))</f>
        <v>93.701219514734902</v>
      </c>
      <c r="F424" s="82">
        <f ca="1">IF('Conformity Assessment'!$I$19&lt;&gt;"Interval","-",IF($E$10="Consumer's Risk",$E$8-D424*$K$8,$E$8+D424*$K$8))</f>
        <v>105.47628725976845</v>
      </c>
      <c r="G424" s="50">
        <f t="shared" ca="1" si="19"/>
        <v>4.9986302603979536E-2</v>
      </c>
      <c r="H424" s="50">
        <f t="shared" ca="1" si="20"/>
        <v>4.998631173301931E-2</v>
      </c>
      <c r="I424" s="50">
        <f t="shared" ca="1" si="21"/>
        <v>4.9986307168499423E-2</v>
      </c>
    </row>
    <row r="425" spans="3:9">
      <c r="C425" s="48">
        <v>410</v>
      </c>
      <c r="D425" s="51">
        <f ca="1">IF('Conformity Assessment'!$I$19&lt;&gt;"Interval","-",IF(ABS($E$11-I423)&lt;=ABS($E$11-I424),D423+(RAND()-0.5)*$M$17/C425,D424+(RAND()-0.5)*$M$17/C425))</f>
        <v>1.6450338450700059</v>
      </c>
      <c r="E425" s="82">
        <f ca="1">IF('Conformity Assessment'!$I$19&lt;&gt;"Interval","-",IF($E$10="Consumer's Risk",$E$7+D425*$K$7,$E$7-D425*$K$7))</f>
        <v>93.701326151407514</v>
      </c>
      <c r="F425" s="82">
        <f ca="1">IF('Conformity Assessment'!$I$19&lt;&gt;"Interval","-",IF($E$10="Consumer's Risk",$E$8-D425*$K$8,$E$8+D425*$K$8))</f>
        <v>105.47615692605748</v>
      </c>
      <c r="G425" s="50">
        <f t="shared" ca="1" si="19"/>
        <v>4.9981415843865819E-2</v>
      </c>
      <c r="H425" s="50">
        <f t="shared" ca="1" si="20"/>
        <v>4.9981424975413372E-2</v>
      </c>
      <c r="I425" s="50">
        <f t="shared" ca="1" si="21"/>
        <v>4.9981420409639599E-2</v>
      </c>
    </row>
    <row r="426" spans="3:9">
      <c r="C426" s="48">
        <v>411</v>
      </c>
      <c r="D426" s="51">
        <f ca="1">IF('Conformity Assessment'!$I$19&lt;&gt;"Interval","-",IF(ABS($E$11-I424)&lt;=ABS($E$11-I425),D424+(RAND()-0.5)*$M$17/C426,D425+(RAND()-0.5)*$M$17/C426))</f>
        <v>1.6447793447159127</v>
      </c>
      <c r="E426" s="82">
        <f ca="1">IF('Conformity Assessment'!$I$19&lt;&gt;"Interval","-",IF($E$10="Consumer's Risk",$E$7+D426*$K$7,$E$7-D426*$K$7))</f>
        <v>93.700753525610807</v>
      </c>
      <c r="F426" s="82">
        <f ca="1">IF('Conformity Assessment'!$I$19&lt;&gt;"Interval","-",IF($E$10="Consumer's Risk",$E$8-D426*$K$8,$E$8+D426*$K$8))</f>
        <v>105.47685680203124</v>
      </c>
      <c r="G426" s="50">
        <f t="shared" ca="1" si="19"/>
        <v>5.0007661614194891E-2</v>
      </c>
      <c r="H426" s="50">
        <f t="shared" ca="1" si="20"/>
        <v>5.0007670732283287E-2</v>
      </c>
      <c r="I426" s="50">
        <f t="shared" ca="1" si="21"/>
        <v>5.0007666173239089E-2</v>
      </c>
    </row>
    <row r="427" spans="3:9">
      <c r="C427" s="48">
        <v>412</v>
      </c>
      <c r="D427" s="51">
        <f ca="1">IF('Conformity Assessment'!$I$19&lt;&gt;"Interval","-",IF(ABS($E$11-I425)&lt;=ABS($E$11-I426),D425+(RAND()-0.5)*$M$17/C427,D426+(RAND()-0.5)*$M$17/C427))</f>
        <v>1.6447133748671667</v>
      </c>
      <c r="E427" s="82">
        <f ca="1">IF('Conformity Assessment'!$I$19&lt;&gt;"Interval","-",IF($E$10="Consumer's Risk",$E$7+D427*$K$7,$E$7-D427*$K$7))</f>
        <v>93.700605093451131</v>
      </c>
      <c r="F427" s="82">
        <f ca="1">IF('Conformity Assessment'!$I$19&lt;&gt;"Interval","-",IF($E$10="Consumer's Risk",$E$8-D427*$K$8,$E$8+D427*$K$8))</f>
        <v>105.47703821911529</v>
      </c>
      <c r="G427" s="50">
        <f t="shared" ca="1" si="19"/>
        <v>5.0014466657321115E-2</v>
      </c>
      <c r="H427" s="50">
        <f t="shared" ca="1" si="20"/>
        <v>5.0014475771923868E-2</v>
      </c>
      <c r="I427" s="50">
        <f t="shared" ca="1" si="21"/>
        <v>5.0014471214622491E-2</v>
      </c>
    </row>
    <row r="428" spans="3:9">
      <c r="C428" s="48">
        <v>413</v>
      </c>
      <c r="D428" s="51">
        <f ca="1">IF('Conformity Assessment'!$I$19&lt;&gt;"Interval","-",IF(ABS($E$11-I426)&lt;=ABS($E$11-I427),D426+(RAND()-0.5)*$M$17/C428,D427+(RAND()-0.5)*$M$17/C428))</f>
        <v>1.6447062471987126</v>
      </c>
      <c r="E428" s="82">
        <f ca="1">IF('Conformity Assessment'!$I$19&lt;&gt;"Interval","-",IF($E$10="Consumer's Risk",$E$7+D428*$K$7,$E$7-D428*$K$7))</f>
        <v>93.700589056197103</v>
      </c>
      <c r="F428" s="82">
        <f ca="1">IF('Conformity Assessment'!$I$19&lt;&gt;"Interval","-",IF($E$10="Consumer's Risk",$E$8-D428*$K$8,$E$8+D428*$K$8))</f>
        <v>105.47705782020354</v>
      </c>
      <c r="G428" s="50">
        <f t="shared" ca="1" si="19"/>
        <v>5.0015201947881109E-2</v>
      </c>
      <c r="H428" s="50">
        <f t="shared" ca="1" si="20"/>
        <v>5.0015211062107323E-2</v>
      </c>
      <c r="I428" s="50">
        <f t="shared" ca="1" si="21"/>
        <v>5.001520650499422E-2</v>
      </c>
    </row>
    <row r="429" spans="3:9">
      <c r="C429" s="48">
        <v>414</v>
      </c>
      <c r="D429" s="51">
        <f ca="1">IF('Conformity Assessment'!$I$19&lt;&gt;"Interval","-",IF(ABS($E$11-I427)&lt;=ABS($E$11-I428),D427+(RAND()-0.5)*$M$17/C429,D428+(RAND()-0.5)*$M$17/C429))</f>
        <v>1.6447289174506226</v>
      </c>
      <c r="E429" s="82">
        <f ca="1">IF('Conformity Assessment'!$I$19&lt;&gt;"Interval","-",IF($E$10="Consumer's Risk",$E$7+D429*$K$7,$E$7-D429*$K$7))</f>
        <v>93.700640064263894</v>
      </c>
      <c r="F429" s="82">
        <f ca="1">IF('Conformity Assessment'!$I$19&lt;&gt;"Interval","-",IF($E$10="Consumer's Risk",$E$8-D429*$K$8,$E$8+D429*$K$8))</f>
        <v>105.47699547701079</v>
      </c>
      <c r="G429" s="50">
        <f t="shared" ca="1" si="19"/>
        <v>5.0012863313689059E-2</v>
      </c>
      <c r="H429" s="50">
        <f t="shared" ca="1" si="20"/>
        <v>5.0012872429112475E-2</v>
      </c>
      <c r="I429" s="50">
        <f t="shared" ca="1" si="21"/>
        <v>5.0012867871400767E-2</v>
      </c>
    </row>
    <row r="430" spans="3:9">
      <c r="C430" s="48">
        <v>415</v>
      </c>
      <c r="D430" s="51">
        <f ca="1">IF('Conformity Assessment'!$I$19&lt;&gt;"Interval","-",IF(ABS($E$11-I428)&lt;=ABS($E$11-I429),D428+(RAND()-0.5)*$M$17/C430,D429+(RAND()-0.5)*$M$17/C430))</f>
        <v>1.6447406604670884</v>
      </c>
      <c r="E430" s="82">
        <f ca="1">IF('Conformity Assessment'!$I$19&lt;&gt;"Interval","-",IF($E$10="Consumer's Risk",$E$7+D430*$K$7,$E$7-D430*$K$7))</f>
        <v>93.700666486050949</v>
      </c>
      <c r="F430" s="82">
        <f ca="1">IF('Conformity Assessment'!$I$19&lt;&gt;"Interval","-",IF($E$10="Consumer's Risk",$E$8-D430*$K$8,$E$8+D430*$K$8))</f>
        <v>105.47696318371551</v>
      </c>
      <c r="G430" s="50">
        <f t="shared" ca="1" si="19"/>
        <v>5.001165195341134E-2</v>
      </c>
      <c r="H430" s="50">
        <f t="shared" ca="1" si="20"/>
        <v>5.0011661069455718E-2</v>
      </c>
      <c r="I430" s="50">
        <f t="shared" ca="1" si="21"/>
        <v>5.0011656511433529E-2</v>
      </c>
    </row>
    <row r="431" spans="3:9">
      <c r="C431" s="48">
        <v>416</v>
      </c>
      <c r="D431" s="51">
        <f ca="1">IF('Conformity Assessment'!$I$19&lt;&gt;"Interval","-",IF(ABS($E$11-I429)&lt;=ABS($E$11-I430),D429+(RAND()-0.5)*$M$17/C431,D430+(RAND()-0.5)*$M$17/C431))</f>
        <v>1.644854902225602</v>
      </c>
      <c r="E431" s="82">
        <f ca="1">IF('Conformity Assessment'!$I$19&lt;&gt;"Interval","-",IF($E$10="Consumer's Risk",$E$7+D431*$K$7,$E$7-D431*$K$7))</f>
        <v>93.7009235300076</v>
      </c>
      <c r="F431" s="82">
        <f ca="1">IF('Conformity Assessment'!$I$19&lt;&gt;"Interval","-",IF($E$10="Consumer's Risk",$E$8-D431*$K$8,$E$8+D431*$K$8))</f>
        <v>105.4766490188796</v>
      </c>
      <c r="G431" s="50">
        <f t="shared" ca="1" si="19"/>
        <v>4.9999868474141895E-2</v>
      </c>
      <c r="H431" s="50">
        <f t="shared" ca="1" si="20"/>
        <v>4.9999877596224068E-2</v>
      </c>
      <c r="I431" s="50">
        <f t="shared" ca="1" si="21"/>
        <v>4.9999873035182982E-2</v>
      </c>
    </row>
    <row r="432" spans="3:9">
      <c r="C432" s="48">
        <v>417</v>
      </c>
      <c r="D432" s="51">
        <f ca="1">IF('Conformity Assessment'!$I$19&lt;&gt;"Interval","-",IF(ABS($E$11-I430)&lt;=ABS($E$11-I431),D430+(RAND()-0.5)*$M$17/C432,D431+(RAND()-0.5)*$M$17/C432))</f>
        <v>1.6450540502428528</v>
      </c>
      <c r="E432" s="82">
        <f ca="1">IF('Conformity Assessment'!$I$19&lt;&gt;"Interval","-",IF($E$10="Consumer's Risk",$E$7+D432*$K$7,$E$7-D432*$K$7))</f>
        <v>93.701371613046419</v>
      </c>
      <c r="F432" s="82">
        <f ca="1">IF('Conformity Assessment'!$I$19&lt;&gt;"Interval","-",IF($E$10="Consumer's Risk",$E$8-D432*$K$8,$E$8+D432*$K$8))</f>
        <v>105.47610136183215</v>
      </c>
      <c r="G432" s="50">
        <f t="shared" ca="1" si="19"/>
        <v>4.9979332622716907E-2</v>
      </c>
      <c r="H432" s="50">
        <f t="shared" ca="1" si="20"/>
        <v>4.9979341755333632E-2</v>
      </c>
      <c r="I432" s="50">
        <f t="shared" ca="1" si="21"/>
        <v>4.9979337189025266E-2</v>
      </c>
    </row>
    <row r="433" spans="3:9">
      <c r="C433" s="48">
        <v>418</v>
      </c>
      <c r="D433" s="51">
        <f ca="1">IF('Conformity Assessment'!$I$19&lt;&gt;"Interval","-",IF(ABS($E$11-I431)&lt;=ABS($E$11-I432),D431+(RAND()-0.5)*$M$17/C433,D432+(RAND()-0.5)*$M$17/C433))</f>
        <v>1.6447828612289626</v>
      </c>
      <c r="E433" s="82">
        <f ca="1">IF('Conformity Assessment'!$I$19&lt;&gt;"Interval","-",IF($E$10="Consumer's Risk",$E$7+D433*$K$7,$E$7-D433*$K$7))</f>
        <v>93.700761437765166</v>
      </c>
      <c r="F433" s="82">
        <f ca="1">IF('Conformity Assessment'!$I$19&lt;&gt;"Interval","-",IF($E$10="Consumer's Risk",$E$8-D433*$K$8,$E$8+D433*$K$8))</f>
        <v>105.47684713162036</v>
      </c>
      <c r="G433" s="50">
        <f t="shared" ca="1" si="19"/>
        <v>5.0007298893103798E-2</v>
      </c>
      <c r="H433" s="50">
        <f t="shared" ca="1" si="20"/>
        <v>5.0007308011378301E-2</v>
      </c>
      <c r="I433" s="50">
        <f t="shared" ca="1" si="21"/>
        <v>5.0007303452241053E-2</v>
      </c>
    </row>
    <row r="434" spans="3:9">
      <c r="C434" s="48">
        <v>419</v>
      </c>
      <c r="D434" s="51">
        <f ca="1">IF('Conformity Assessment'!$I$19&lt;&gt;"Interval","-",IF(ABS($E$11-I432)&lt;=ABS($E$11-I433),D432+(RAND()-0.5)*$M$17/C434,D433+(RAND()-0.5)*$M$17/C434))</f>
        <v>1.6445478766759252</v>
      </c>
      <c r="E434" s="82">
        <f ca="1">IF('Conformity Assessment'!$I$19&lt;&gt;"Interval","-",IF($E$10="Consumer's Risk",$E$7+D434*$K$7,$E$7-D434*$K$7))</f>
        <v>93.700232722520838</v>
      </c>
      <c r="F434" s="82">
        <f ca="1">IF('Conformity Assessment'!$I$19&lt;&gt;"Interval","-",IF($E$10="Consumer's Risk",$E$8-D434*$K$8,$E$8+D434*$K$8))</f>
        <v>105.4774933391412</v>
      </c>
      <c r="G434" s="50">
        <f t="shared" ca="1" si="19"/>
        <v>5.0031541680907864E-2</v>
      </c>
      <c r="H434" s="50">
        <f t="shared" ca="1" si="20"/>
        <v>5.003155078677203E-2</v>
      </c>
      <c r="I434" s="50">
        <f t="shared" ca="1" si="21"/>
        <v>5.0031546233839944E-2</v>
      </c>
    </row>
    <row r="435" spans="3:9">
      <c r="C435" s="48">
        <v>420</v>
      </c>
      <c r="D435" s="51">
        <f ca="1">IF('Conformity Assessment'!$I$19&lt;&gt;"Interval","-",IF(ABS($E$11-I433)&lt;=ABS($E$11-I434),D433+(RAND()-0.5)*$M$17/C435,D434+(RAND()-0.5)*$M$17/C435))</f>
        <v>1.6449685333238735</v>
      </c>
      <c r="E435" s="82">
        <f ca="1">IF('Conformity Assessment'!$I$19&lt;&gt;"Interval","-",IF($E$10="Consumer's Risk",$E$7+D435*$K$7,$E$7-D435*$K$7))</f>
        <v>93.701179199978711</v>
      </c>
      <c r="F435" s="82">
        <f ca="1">IF('Conformity Assessment'!$I$19&lt;&gt;"Interval","-",IF($E$10="Consumer's Risk",$E$8-D435*$K$8,$E$8+D435*$K$8))</f>
        <v>105.47633653335934</v>
      </c>
      <c r="G435" s="50">
        <f t="shared" ca="1" si="19"/>
        <v>4.9988150177811601E-2</v>
      </c>
      <c r="H435" s="50">
        <f t="shared" ca="1" si="20"/>
        <v>4.9988159305903036E-2</v>
      </c>
      <c r="I435" s="50">
        <f t="shared" ca="1" si="21"/>
        <v>4.9988154741857319E-2</v>
      </c>
    </row>
    <row r="436" spans="3:9">
      <c r="C436" s="48">
        <v>421</v>
      </c>
      <c r="D436" s="51">
        <f ca="1">IF('Conformity Assessment'!$I$19&lt;&gt;"Interval","-",IF(ABS($E$11-I434)&lt;=ABS($E$11-I435),D434+(RAND()-0.5)*$M$17/C436,D435+(RAND()-0.5)*$M$17/C436))</f>
        <v>1.6447782654372105</v>
      </c>
      <c r="E436" s="82">
        <f ca="1">IF('Conformity Assessment'!$I$19&lt;&gt;"Interval","-",IF($E$10="Consumer's Risk",$E$7+D436*$K$7,$E$7-D436*$K$7))</f>
        <v>93.70075109723372</v>
      </c>
      <c r="F436" s="82">
        <f ca="1">IF('Conformity Assessment'!$I$19&lt;&gt;"Interval","-",IF($E$10="Consumer's Risk",$E$8-D436*$K$8,$E$8+D436*$K$8))</f>
        <v>105.47685977004767</v>
      </c>
      <c r="G436" s="50">
        <f t="shared" ca="1" si="19"/>
        <v>5.0007772939995129E-2</v>
      </c>
      <c r="H436" s="50">
        <f t="shared" ca="1" si="20"/>
        <v>5.0007782058026161E-2</v>
      </c>
      <c r="I436" s="50">
        <f t="shared" ca="1" si="21"/>
        <v>5.0007777499010642E-2</v>
      </c>
    </row>
    <row r="437" spans="3:9">
      <c r="C437" s="48">
        <v>422</v>
      </c>
      <c r="D437" s="51">
        <f ca="1">IF('Conformity Assessment'!$I$19&lt;&gt;"Interval","-",IF(ABS($E$11-I435)&lt;=ABS($E$11-I436),D435+(RAND()-0.5)*$M$17/C437,D436+(RAND()-0.5)*$M$17/C437))</f>
        <v>1.6449017498883569</v>
      </c>
      <c r="E437" s="82">
        <f ca="1">IF('Conformity Assessment'!$I$19&lt;&gt;"Interval","-",IF($E$10="Consumer's Risk",$E$7+D437*$K$7,$E$7-D437*$K$7))</f>
        <v>93.701028937248807</v>
      </c>
      <c r="F437" s="82">
        <f ca="1">IF('Conformity Assessment'!$I$19&lt;&gt;"Interval","-",IF($E$10="Consumer's Risk",$E$8-D437*$K$8,$E$8+D437*$K$8))</f>
        <v>105.47652018780701</v>
      </c>
      <c r="G437" s="50">
        <f t="shared" ca="1" si="19"/>
        <v>4.9995037006733155E-2</v>
      </c>
      <c r="H437" s="50">
        <f t="shared" ca="1" si="20"/>
        <v>4.9995046131292457E-2</v>
      </c>
      <c r="I437" s="50">
        <f t="shared" ca="1" si="21"/>
        <v>4.9995041569012806E-2</v>
      </c>
    </row>
    <row r="438" spans="3:9">
      <c r="C438" s="48">
        <v>423</v>
      </c>
      <c r="D438" s="51">
        <f ca="1">IF('Conformity Assessment'!$I$19&lt;&gt;"Interval","-",IF(ABS($E$11-I436)&lt;=ABS($E$11-I437),D436+(RAND()-0.5)*$M$17/C438,D437+(RAND()-0.5)*$M$17/C438))</f>
        <v>1.645025789111455</v>
      </c>
      <c r="E438" s="82">
        <f ca="1">IF('Conformity Assessment'!$I$19&lt;&gt;"Interval","-",IF($E$10="Consumer's Risk",$E$7+D438*$K$7,$E$7-D438*$K$7))</f>
        <v>93.701308025500779</v>
      </c>
      <c r="F438" s="82">
        <f ca="1">IF('Conformity Assessment'!$I$19&lt;&gt;"Interval","-",IF($E$10="Consumer's Risk",$E$8-D438*$K$8,$E$8+D438*$K$8))</f>
        <v>105.47617907994351</v>
      </c>
      <c r="G438" s="50">
        <f t="shared" ca="1" si="19"/>
        <v>4.9982246459543571E-2</v>
      </c>
      <c r="H438" s="50">
        <f t="shared" ca="1" si="20"/>
        <v>4.9982255590665263E-2</v>
      </c>
      <c r="I438" s="50">
        <f t="shared" ca="1" si="21"/>
        <v>4.9982251025104417E-2</v>
      </c>
    </row>
    <row r="439" spans="3:9">
      <c r="C439" s="48">
        <v>424</v>
      </c>
      <c r="D439" s="51">
        <f ca="1">IF('Conformity Assessment'!$I$19&lt;&gt;"Interval","-",IF(ABS($E$11-I437)&lt;=ABS($E$11-I438),D437+(RAND()-0.5)*$M$17/C439,D438+(RAND()-0.5)*$M$17/C439))</f>
        <v>1.6450849528686311</v>
      </c>
      <c r="E439" s="82">
        <f ca="1">IF('Conformity Assessment'!$I$19&lt;&gt;"Interval","-",IF($E$10="Consumer's Risk",$E$7+D439*$K$7,$E$7-D439*$K$7))</f>
        <v>93.701441143954426</v>
      </c>
      <c r="F439" s="82">
        <f ca="1">IF('Conformity Assessment'!$I$19&lt;&gt;"Interval","-",IF($E$10="Consumer's Risk",$E$8-D439*$K$8,$E$8+D439*$K$8))</f>
        <v>105.47601637961127</v>
      </c>
      <c r="G439" s="50">
        <f t="shared" ca="1" si="19"/>
        <v>4.9976146592195236E-2</v>
      </c>
      <c r="H439" s="50">
        <f t="shared" ca="1" si="20"/>
        <v>4.9976155726448278E-2</v>
      </c>
      <c r="I439" s="50">
        <f t="shared" ca="1" si="21"/>
        <v>4.9976151159321761E-2</v>
      </c>
    </row>
    <row r="440" spans="3:9">
      <c r="C440" s="48">
        <v>425</v>
      </c>
      <c r="D440" s="51">
        <f ca="1">IF('Conformity Assessment'!$I$19&lt;&gt;"Interval","-",IF(ABS($E$11-I438)&lt;=ABS($E$11-I439),D438+(RAND()-0.5)*$M$17/C440,D439+(RAND()-0.5)*$M$17/C440))</f>
        <v>1.6451851567199383</v>
      </c>
      <c r="E440" s="82">
        <f ca="1">IF('Conformity Assessment'!$I$19&lt;&gt;"Interval","-",IF($E$10="Consumer's Risk",$E$7+D440*$K$7,$E$7-D440*$K$7))</f>
        <v>93.701666602619866</v>
      </c>
      <c r="F440" s="82">
        <f ca="1">IF('Conformity Assessment'!$I$19&lt;&gt;"Interval","-",IF($E$10="Consumer's Risk",$E$8-D440*$K$8,$E$8+D440*$K$8))</f>
        <v>105.47574081902017</v>
      </c>
      <c r="G440" s="50">
        <f t="shared" ca="1" si="19"/>
        <v>4.9965816787076914E-2</v>
      </c>
      <c r="H440" s="50">
        <f t="shared" ca="1" si="20"/>
        <v>4.9965825926636113E-2</v>
      </c>
      <c r="I440" s="50">
        <f t="shared" ca="1" si="21"/>
        <v>4.996582135685651E-2</v>
      </c>
    </row>
    <row r="441" spans="3:9">
      <c r="C441" s="48">
        <v>426</v>
      </c>
      <c r="D441" s="51">
        <f ca="1">IF('Conformity Assessment'!$I$19&lt;&gt;"Interval","-",IF(ABS($E$11-I439)&lt;=ABS($E$11-I440),D439+(RAND()-0.5)*$M$17/C441,D440+(RAND()-0.5)*$M$17/C441))</f>
        <v>1.644872124183633</v>
      </c>
      <c r="E441" s="82">
        <f ca="1">IF('Conformity Assessment'!$I$19&lt;&gt;"Interval","-",IF($E$10="Consumer's Risk",$E$7+D441*$K$7,$E$7-D441*$K$7))</f>
        <v>93.700962279413176</v>
      </c>
      <c r="F441" s="82">
        <f ca="1">IF('Conformity Assessment'!$I$19&lt;&gt;"Interval","-",IF($E$10="Consumer's Risk",$E$8-D441*$K$8,$E$8+D441*$K$8))</f>
        <v>105.47660165849501</v>
      </c>
      <c r="G441" s="50">
        <f t="shared" ca="1" si="19"/>
        <v>4.9998092305354985E-2</v>
      </c>
      <c r="H441" s="50">
        <f t="shared" ca="1" si="20"/>
        <v>4.9998101428347937E-2</v>
      </c>
      <c r="I441" s="50">
        <f t="shared" ca="1" si="21"/>
        <v>4.9998096866851457E-2</v>
      </c>
    </row>
    <row r="442" spans="3:9">
      <c r="C442" s="48">
        <v>427</v>
      </c>
      <c r="D442" s="51">
        <f ca="1">IF('Conformity Assessment'!$I$19&lt;&gt;"Interval","-",IF(ABS($E$11-I440)&lt;=ABS($E$11-I441),D440+(RAND()-0.5)*$M$17/C442,D441+(RAND()-0.5)*$M$17/C442))</f>
        <v>1.6447763142031799</v>
      </c>
      <c r="E442" s="82">
        <f ca="1">IF('Conformity Assessment'!$I$19&lt;&gt;"Interval","-",IF($E$10="Consumer's Risk",$E$7+D442*$K$7,$E$7-D442*$K$7))</f>
        <v>93.700746706957148</v>
      </c>
      <c r="F442" s="82">
        <f ca="1">IF('Conformity Assessment'!$I$19&lt;&gt;"Interval","-",IF($E$10="Consumer's Risk",$E$8-D442*$K$8,$E$8+D442*$K$8))</f>
        <v>105.47686513594125</v>
      </c>
      <c r="G442" s="50">
        <f t="shared" ca="1" si="19"/>
        <v>5.0007974207036197E-2</v>
      </c>
      <c r="H442" s="50">
        <f t="shared" ca="1" si="20"/>
        <v>5.0007983324963964E-2</v>
      </c>
      <c r="I442" s="50">
        <f t="shared" ca="1" si="21"/>
        <v>5.0007978766000077E-2</v>
      </c>
    </row>
    <row r="443" spans="3:9">
      <c r="C443" s="48">
        <v>428</v>
      </c>
      <c r="D443" s="51">
        <f ca="1">IF('Conformity Assessment'!$I$19&lt;&gt;"Interval","-",IF(ABS($E$11-I441)&lt;=ABS($E$11-I442),D441+(RAND()-0.5)*$M$17/C443,D442+(RAND()-0.5)*$M$17/C443))</f>
        <v>1.6447690751814261</v>
      </c>
      <c r="E443" s="82">
        <f ca="1">IF('Conformity Assessment'!$I$19&lt;&gt;"Interval","-",IF($E$10="Consumer's Risk",$E$7+D443*$K$7,$E$7-D443*$K$7))</f>
        <v>93.700730419158205</v>
      </c>
      <c r="F443" s="82">
        <f ca="1">IF('Conformity Assessment'!$I$19&lt;&gt;"Interval","-",IF($E$10="Consumer's Risk",$E$8-D443*$K$8,$E$8+D443*$K$8))</f>
        <v>105.47688504325107</v>
      </c>
      <c r="G443" s="50">
        <f t="shared" ca="1" si="19"/>
        <v>5.0008720907573252E-2</v>
      </c>
      <c r="H443" s="50">
        <f t="shared" ca="1" si="20"/>
        <v>5.0008730025118589E-2</v>
      </c>
      <c r="I443" s="50">
        <f t="shared" ca="1" si="21"/>
        <v>5.0008725466345924E-2</v>
      </c>
    </row>
    <row r="444" spans="3:9">
      <c r="C444" s="48">
        <v>429</v>
      </c>
      <c r="D444" s="51">
        <f ca="1">IF('Conformity Assessment'!$I$19&lt;&gt;"Interval","-",IF(ABS($E$11-I442)&lt;=ABS($E$11-I443),D442+(RAND()-0.5)*$M$17/C444,D443+(RAND()-0.5)*$M$17/C444))</f>
        <v>1.6448184822301535</v>
      </c>
      <c r="E444" s="82">
        <f ca="1">IF('Conformity Assessment'!$I$19&lt;&gt;"Interval","-",IF($E$10="Consumer's Risk",$E$7+D444*$K$7,$E$7-D444*$K$7))</f>
        <v>93.700841585017841</v>
      </c>
      <c r="F444" s="82">
        <f ca="1">IF('Conformity Assessment'!$I$19&lt;&gt;"Interval","-",IF($E$10="Consumer's Risk",$E$8-D444*$K$8,$E$8+D444*$K$8))</f>
        <v>105.47674917386708</v>
      </c>
      <c r="G444" s="50">
        <f t="shared" ca="1" si="19"/>
        <v>5.0003624778325657E-2</v>
      </c>
      <c r="H444" s="50">
        <f t="shared" ca="1" si="20"/>
        <v>5.0003633898482294E-2</v>
      </c>
      <c r="I444" s="50">
        <f t="shared" ca="1" si="21"/>
        <v>5.0003629338403979E-2</v>
      </c>
    </row>
    <row r="445" spans="3:9">
      <c r="C445" s="48">
        <v>430</v>
      </c>
      <c r="D445" s="51">
        <f ca="1">IF('Conformity Assessment'!$I$19&lt;&gt;"Interval","-",IF(ABS($E$11-I443)&lt;=ABS($E$11-I444),D443+(RAND()-0.5)*$M$17/C445,D444+(RAND()-0.5)*$M$17/C445))</f>
        <v>1.6445918056265947</v>
      </c>
      <c r="E445" s="82">
        <f ca="1">IF('Conformity Assessment'!$I$19&lt;&gt;"Interval","-",IF($E$10="Consumer's Risk",$E$7+D445*$K$7,$E$7-D445*$K$7))</f>
        <v>93.700331562659841</v>
      </c>
      <c r="F445" s="82">
        <f ca="1">IF('Conformity Assessment'!$I$19&lt;&gt;"Interval","-",IF($E$10="Consumer's Risk",$E$8-D445*$K$8,$E$8+D445*$K$8))</f>
        <v>105.47737253452686</v>
      </c>
      <c r="G445" s="50">
        <f t="shared" ca="1" si="19"/>
        <v>5.0027008925298037E-2</v>
      </c>
      <c r="H445" s="50">
        <f t="shared" ca="1" si="20"/>
        <v>5.0027018033480794E-2</v>
      </c>
      <c r="I445" s="50">
        <f t="shared" ca="1" si="21"/>
        <v>5.0027013479389412E-2</v>
      </c>
    </row>
    <row r="446" spans="3:9">
      <c r="C446" s="48">
        <v>431</v>
      </c>
      <c r="D446" s="51">
        <f ca="1">IF('Conformity Assessment'!$I$19&lt;&gt;"Interval","-",IF(ABS($E$11-I444)&lt;=ABS($E$11-I445),D444+(RAND()-0.5)*$M$17/C446,D445+(RAND()-0.5)*$M$17/C446))</f>
        <v>1.6450338184504869</v>
      </c>
      <c r="E446" s="82">
        <f ca="1">IF('Conformity Assessment'!$I$19&lt;&gt;"Interval","-",IF($E$10="Consumer's Risk",$E$7+D446*$K$7,$E$7-D446*$K$7))</f>
        <v>93.701326091513593</v>
      </c>
      <c r="F446" s="82">
        <f ca="1">IF('Conformity Assessment'!$I$19&lt;&gt;"Interval","-",IF($E$10="Consumer's Risk",$E$8-D446*$K$8,$E$8+D446*$K$8))</f>
        <v>105.47615699926116</v>
      </c>
      <c r="G446" s="50">
        <f t="shared" ca="1" si="19"/>
        <v>4.9981418588473388E-2</v>
      </c>
      <c r="H446" s="50">
        <f t="shared" ca="1" si="20"/>
        <v>4.9981427720019504E-2</v>
      </c>
      <c r="I446" s="50">
        <f t="shared" ca="1" si="21"/>
        <v>4.9981423154246446E-2</v>
      </c>
    </row>
    <row r="447" spans="3:9">
      <c r="C447" s="48">
        <v>432</v>
      </c>
      <c r="D447" s="51">
        <f ca="1">IF('Conformity Assessment'!$I$19&lt;&gt;"Interval","-",IF(ABS($E$11-I445)&lt;=ABS($E$11-I446),D445+(RAND()-0.5)*$M$17/C447,D446+(RAND()-0.5)*$M$17/C447))</f>
        <v>1.6452321473298468</v>
      </c>
      <c r="E447" s="82">
        <f ca="1">IF('Conformity Assessment'!$I$19&lt;&gt;"Interval","-",IF($E$10="Consumer's Risk",$E$7+D447*$K$7,$E$7-D447*$K$7))</f>
        <v>93.701772331492151</v>
      </c>
      <c r="F447" s="82">
        <f ca="1">IF('Conformity Assessment'!$I$19&lt;&gt;"Interval","-",IF($E$10="Consumer's Risk",$E$8-D447*$K$8,$E$8+D447*$K$8))</f>
        <v>105.47561159484292</v>
      </c>
      <c r="G447" s="50">
        <f t="shared" ca="1" si="19"/>
        <v>4.9960973210039582E-2</v>
      </c>
      <c r="H447" s="50">
        <f t="shared" ca="1" si="20"/>
        <v>4.9960982352087277E-2</v>
      </c>
      <c r="I447" s="50">
        <f t="shared" ca="1" si="21"/>
        <v>4.9960977781063426E-2</v>
      </c>
    </row>
    <row r="448" spans="3:9">
      <c r="C448" s="48">
        <v>433</v>
      </c>
      <c r="D448" s="51">
        <f ca="1">IF('Conformity Assessment'!$I$19&lt;&gt;"Interval","-",IF(ABS($E$11-I446)&lt;=ABS($E$11-I447),D446+(RAND()-0.5)*$M$17/C448,D447+(RAND()-0.5)*$M$17/C448))</f>
        <v>1.6451696426928639</v>
      </c>
      <c r="E448" s="82">
        <f ca="1">IF('Conformity Assessment'!$I$19&lt;&gt;"Interval","-",IF($E$10="Consumer's Risk",$E$7+D448*$K$7,$E$7-D448*$K$7))</f>
        <v>93.701631696058939</v>
      </c>
      <c r="F448" s="82">
        <f ca="1">IF('Conformity Assessment'!$I$19&lt;&gt;"Interval","-",IF($E$10="Consumer's Risk",$E$8-D448*$K$8,$E$8+D448*$K$8))</f>
        <v>105.47578348259462</v>
      </c>
      <c r="G448" s="50">
        <f t="shared" ca="1" si="19"/>
        <v>4.9967415984217334E-2</v>
      </c>
      <c r="H448" s="50">
        <f t="shared" ca="1" si="20"/>
        <v>4.9967425122954094E-2</v>
      </c>
      <c r="I448" s="50">
        <f t="shared" ca="1" si="21"/>
        <v>4.9967420553585717E-2</v>
      </c>
    </row>
    <row r="449" spans="3:9">
      <c r="C449" s="48">
        <v>434</v>
      </c>
      <c r="D449" s="51">
        <f ca="1">IF('Conformity Assessment'!$I$19&lt;&gt;"Interval","-",IF(ABS($E$11-I447)&lt;=ABS($E$11-I448),D447+(RAND()-0.5)*$M$17/C449,D448+(RAND()-0.5)*$M$17/C449))</f>
        <v>1.6453736171550193</v>
      </c>
      <c r="E449" s="82">
        <f ca="1">IF('Conformity Assessment'!$I$19&lt;&gt;"Interval","-",IF($E$10="Consumer's Risk",$E$7+D449*$K$7,$E$7-D449*$K$7))</f>
        <v>93.70209063859879</v>
      </c>
      <c r="F449" s="82">
        <f ca="1">IF('Conformity Assessment'!$I$19&lt;&gt;"Interval","-",IF($E$10="Consumer's Risk",$E$8-D449*$K$8,$E$8+D449*$K$8))</f>
        <v>105.47522255282369</v>
      </c>
      <c r="G449" s="50">
        <f t="shared" ca="1" si="19"/>
        <v>4.9946393408338709E-2</v>
      </c>
      <c r="H449" s="50">
        <f t="shared" ca="1" si="20"/>
        <v>4.994640255788485E-2</v>
      </c>
      <c r="I449" s="50">
        <f t="shared" ca="1" si="21"/>
        <v>4.9946397983111776E-2</v>
      </c>
    </row>
    <row r="450" spans="3:9">
      <c r="C450" s="48">
        <v>435</v>
      </c>
      <c r="D450" s="51">
        <f ca="1">IF('Conformity Assessment'!$I$19&lt;&gt;"Interval","-",IF(ABS($E$11-I448)&lt;=ABS($E$11-I449),D448+(RAND()-0.5)*$M$17/C450,D449+(RAND()-0.5)*$M$17/C450))</f>
        <v>1.6452953567634667</v>
      </c>
      <c r="E450" s="82">
        <f ca="1">IF('Conformity Assessment'!$I$19&lt;&gt;"Interval","-",IF($E$10="Consumer's Risk",$E$7+D450*$K$7,$E$7-D450*$K$7))</f>
        <v>93.701914552717795</v>
      </c>
      <c r="F450" s="82">
        <f ca="1">IF('Conformity Assessment'!$I$19&lt;&gt;"Interval","-",IF($E$10="Consumer's Risk",$E$8-D450*$K$8,$E$8+D450*$K$8))</f>
        <v>105.47543776890046</v>
      </c>
      <c r="G450" s="50">
        <f t="shared" ca="1" si="19"/>
        <v>4.9954458461476357E-2</v>
      </c>
      <c r="H450" s="50">
        <f t="shared" ca="1" si="20"/>
        <v>4.9954467606873637E-2</v>
      </c>
      <c r="I450" s="50">
        <f t="shared" ca="1" si="21"/>
        <v>4.9954463034175001E-2</v>
      </c>
    </row>
    <row r="451" spans="3:9">
      <c r="C451" s="48">
        <v>436</v>
      </c>
      <c r="D451" s="51">
        <f ca="1">IF('Conformity Assessment'!$I$19&lt;&gt;"Interval","-",IF(ABS($E$11-I449)&lt;=ABS($E$11-I450),D449+(RAND()-0.5)*$M$17/C451,D450+(RAND()-0.5)*$M$17/C451))</f>
        <v>1.6453060056315139</v>
      </c>
      <c r="E451" s="82">
        <f ca="1">IF('Conformity Assessment'!$I$19&lt;&gt;"Interval","-",IF($E$10="Consumer's Risk",$E$7+D451*$K$7,$E$7-D451*$K$7))</f>
        <v>93.701938512670907</v>
      </c>
      <c r="F451" s="82">
        <f ca="1">IF('Conformity Assessment'!$I$19&lt;&gt;"Interval","-",IF($E$10="Consumer's Risk",$E$8-D451*$K$8,$E$8+D451*$K$8))</f>
        <v>105.47540848451334</v>
      </c>
      <c r="G451" s="50">
        <f t="shared" ca="1" si="19"/>
        <v>4.9953360991069888E-2</v>
      </c>
      <c r="H451" s="50">
        <f t="shared" ca="1" si="20"/>
        <v>4.9953370137031952E-2</v>
      </c>
      <c r="I451" s="50">
        <f t="shared" ca="1" si="21"/>
        <v>4.9953365564050917E-2</v>
      </c>
    </row>
    <row r="452" spans="3:9">
      <c r="C452" s="48">
        <v>437</v>
      </c>
      <c r="D452" s="51">
        <f ca="1">IF('Conformity Assessment'!$I$19&lt;&gt;"Interval","-",IF(ABS($E$11-I450)&lt;=ABS($E$11-I451),D450+(RAND()-0.5)*$M$17/C452,D451+(RAND()-0.5)*$M$17/C452))</f>
        <v>1.6453563980525654</v>
      </c>
      <c r="E452" s="82">
        <f ca="1">IF('Conformity Assessment'!$I$19&lt;&gt;"Interval","-",IF($E$10="Consumer's Risk",$E$7+D452*$K$7,$E$7-D452*$K$7))</f>
        <v>93.702051895618268</v>
      </c>
      <c r="F452" s="82">
        <f ca="1">IF('Conformity Assessment'!$I$19&lt;&gt;"Interval","-",IF($E$10="Consumer's Risk",$E$8-D452*$K$8,$E$8+D452*$K$8))</f>
        <v>105.47526990535545</v>
      </c>
      <c r="G452" s="50">
        <f t="shared" ca="1" si="19"/>
        <v>4.9948167818098632E-2</v>
      </c>
      <c r="H452" s="50">
        <f t="shared" ca="1" si="20"/>
        <v>4.9948176966731858E-2</v>
      </c>
      <c r="I452" s="50">
        <f t="shared" ca="1" si="21"/>
        <v>4.9948172392415245E-2</v>
      </c>
    </row>
    <row r="453" spans="3:9">
      <c r="C453" s="48">
        <v>438</v>
      </c>
      <c r="D453" s="51">
        <f ca="1">IF('Conformity Assessment'!$I$19&lt;&gt;"Interval","-",IF(ABS($E$11-I451)&lt;=ABS($E$11-I452),D451+(RAND()-0.5)*$M$17/C453,D452+(RAND()-0.5)*$M$17/C453))</f>
        <v>1.6453194077973061</v>
      </c>
      <c r="E453" s="82">
        <f ca="1">IF('Conformity Assessment'!$I$19&lt;&gt;"Interval","-",IF($E$10="Consumer's Risk",$E$7+D453*$K$7,$E$7-D453*$K$7))</f>
        <v>93.701968667543937</v>
      </c>
      <c r="F453" s="82">
        <f ca="1">IF('Conformity Assessment'!$I$19&lt;&gt;"Interval","-",IF($E$10="Consumer's Risk",$E$8-D453*$K$8,$E$8+D453*$K$8))</f>
        <v>105.47537162855741</v>
      </c>
      <c r="G453" s="50">
        <f t="shared" ca="1" si="19"/>
        <v>4.9951979793626589E-2</v>
      </c>
      <c r="H453" s="50">
        <f t="shared" ca="1" si="20"/>
        <v>4.9951988940299064E-2</v>
      </c>
      <c r="I453" s="50">
        <f t="shared" ca="1" si="21"/>
        <v>4.9951984366962826E-2</v>
      </c>
    </row>
    <row r="454" spans="3:9">
      <c r="C454" s="48">
        <v>439</v>
      </c>
      <c r="D454" s="51">
        <f ca="1">IF('Conformity Assessment'!$I$19&lt;&gt;"Interval","-",IF(ABS($E$11-I452)&lt;=ABS($E$11-I453),D452+(RAND()-0.5)*$M$17/C454,D453+(RAND()-0.5)*$M$17/C454))</f>
        <v>1.6452660084043493</v>
      </c>
      <c r="E454" s="82">
        <f ca="1">IF('Conformity Assessment'!$I$19&lt;&gt;"Interval","-",IF($E$10="Consumer's Risk",$E$7+D454*$K$7,$E$7-D454*$K$7))</f>
        <v>93.701848518909785</v>
      </c>
      <c r="F454" s="82">
        <f ca="1">IF('Conformity Assessment'!$I$19&lt;&gt;"Interval","-",IF($E$10="Consumer's Risk",$E$8-D454*$K$8,$E$8+D454*$K$8))</f>
        <v>105.47551847688804</v>
      </c>
      <c r="G454" s="50">
        <f t="shared" ca="1" si="19"/>
        <v>4.9957483197557669E-2</v>
      </c>
      <c r="H454" s="50">
        <f t="shared" ca="1" si="20"/>
        <v>4.9957492341399949E-2</v>
      </c>
      <c r="I454" s="50">
        <f t="shared" ca="1" si="21"/>
        <v>4.9957487769478809E-2</v>
      </c>
    </row>
    <row r="455" spans="3:9">
      <c r="C455" s="48">
        <v>440</v>
      </c>
      <c r="D455" s="51">
        <f ca="1">IF('Conformity Assessment'!$I$19&lt;&gt;"Interval","-",IF(ABS($E$11-I453)&lt;=ABS($E$11-I454),D453+(RAND()-0.5)*$M$17/C455,D454+(RAND()-0.5)*$M$17/C455))</f>
        <v>1.6452967687454618</v>
      </c>
      <c r="E455" s="82">
        <f ca="1">IF('Conformity Assessment'!$I$19&lt;&gt;"Interval","-",IF($E$10="Consumer's Risk",$E$7+D455*$K$7,$E$7-D455*$K$7))</f>
        <v>93.701917729677291</v>
      </c>
      <c r="F455" s="82">
        <f ca="1">IF('Conformity Assessment'!$I$19&lt;&gt;"Interval","-",IF($E$10="Consumer's Risk",$E$8-D455*$K$8,$E$8+D455*$K$8))</f>
        <v>105.47543388594998</v>
      </c>
      <c r="G455" s="50">
        <f t="shared" ca="1" si="19"/>
        <v>4.9954312941762419E-2</v>
      </c>
      <c r="H455" s="50">
        <f t="shared" ca="1" si="20"/>
        <v>4.9954322087234972E-2</v>
      </c>
      <c r="I455" s="50">
        <f t="shared" ca="1" si="21"/>
        <v>4.9954317514498692E-2</v>
      </c>
    </row>
    <row r="456" spans="3:9">
      <c r="C456" s="48">
        <v>441</v>
      </c>
      <c r="D456" s="51">
        <f ca="1">IF('Conformity Assessment'!$I$19&lt;&gt;"Interval","-",IF(ABS($E$11-I454)&lt;=ABS($E$11-I455),D454+(RAND()-0.5)*$M$17/C456,D455+(RAND()-0.5)*$M$17/C456))</f>
        <v>1.6453751531852152</v>
      </c>
      <c r="E456" s="82">
        <f ca="1">IF('Conformity Assessment'!$I$19&lt;&gt;"Interval","-",IF($E$10="Consumer's Risk",$E$7+D456*$K$7,$E$7-D456*$K$7))</f>
        <v>93.702094094666734</v>
      </c>
      <c r="F456" s="82">
        <f ca="1">IF('Conformity Assessment'!$I$19&lt;&gt;"Interval","-",IF($E$10="Consumer's Risk",$E$8-D456*$K$8,$E$8+D456*$K$8))</f>
        <v>105.47521832874065</v>
      </c>
      <c r="G456" s="50">
        <f t="shared" ca="1" si="19"/>
        <v>4.9946235124541542E-2</v>
      </c>
      <c r="H456" s="50">
        <f t="shared" ca="1" si="20"/>
        <v>4.9946244274169126E-2</v>
      </c>
      <c r="I456" s="50">
        <f t="shared" ca="1" si="21"/>
        <v>4.9946239699355334E-2</v>
      </c>
    </row>
    <row r="457" spans="3:9">
      <c r="C457" s="48">
        <v>442</v>
      </c>
      <c r="D457" s="51">
        <f ca="1">IF('Conformity Assessment'!$I$19&lt;&gt;"Interval","-",IF(ABS($E$11-I455)&lt;=ABS($E$11-I456),D455+(RAND()-0.5)*$M$17/C457,D456+(RAND()-0.5)*$M$17/C457))</f>
        <v>1.6453012870849422</v>
      </c>
      <c r="E457" s="82">
        <f ca="1">IF('Conformity Assessment'!$I$19&lt;&gt;"Interval","-",IF($E$10="Consumer's Risk",$E$7+D457*$K$7,$E$7-D457*$K$7))</f>
        <v>93.701927895941125</v>
      </c>
      <c r="F457" s="82">
        <f ca="1">IF('Conformity Assessment'!$I$19&lt;&gt;"Interval","-",IF($E$10="Consumer's Risk",$E$8-D457*$K$8,$E$8+D457*$K$8))</f>
        <v>105.47542146051642</v>
      </c>
      <c r="G457" s="50">
        <f t="shared" ca="1" si="19"/>
        <v>4.9953847281249658E-2</v>
      </c>
      <c r="H457" s="50">
        <f t="shared" ca="1" si="20"/>
        <v>4.9953856426962089E-2</v>
      </c>
      <c r="I457" s="50">
        <f t="shared" ca="1" si="21"/>
        <v>4.9953851854105877E-2</v>
      </c>
    </row>
    <row r="458" spans="3:9">
      <c r="C458" s="48">
        <v>443</v>
      </c>
      <c r="D458" s="51">
        <f ca="1">IF('Conformity Assessment'!$I$19&lt;&gt;"Interval","-",IF(ABS($E$11-I456)&lt;=ABS($E$11-I457),D456+(RAND()-0.5)*$M$17/C458,D457+(RAND()-0.5)*$M$17/C458))</f>
        <v>1.6452882222095428</v>
      </c>
      <c r="E458" s="82">
        <f ca="1">IF('Conformity Assessment'!$I$19&lt;&gt;"Interval","-",IF($E$10="Consumer's Risk",$E$7+D458*$K$7,$E$7-D458*$K$7))</f>
        <v>93.701898499971477</v>
      </c>
      <c r="F458" s="82">
        <f ca="1">IF('Conformity Assessment'!$I$19&lt;&gt;"Interval","-",IF($E$10="Consumer's Risk",$E$8-D458*$K$8,$E$8+D458*$K$8))</f>
        <v>105.47545738892376</v>
      </c>
      <c r="G458" s="50">
        <f t="shared" ca="1" si="19"/>
        <v>4.9955193758063982E-2</v>
      </c>
      <c r="H458" s="50">
        <f t="shared" ca="1" si="20"/>
        <v>4.9955202903083668E-2</v>
      </c>
      <c r="I458" s="50">
        <f t="shared" ca="1" si="21"/>
        <v>4.9955198330573825E-2</v>
      </c>
    </row>
    <row r="459" spans="3:9">
      <c r="C459" s="48">
        <v>444</v>
      </c>
      <c r="D459" s="51">
        <f ca="1">IF('Conformity Assessment'!$I$19&lt;&gt;"Interval","-",IF(ABS($E$11-I457)&lt;=ABS($E$11-I458),D457+(RAND()-0.5)*$M$17/C459,D458+(RAND()-0.5)*$M$17/C459))</f>
        <v>1.6453690476127369</v>
      </c>
      <c r="E459" s="82">
        <f ca="1">IF('Conformity Assessment'!$I$19&lt;&gt;"Interval","-",IF($E$10="Consumer's Risk",$E$7+D459*$K$7,$E$7-D459*$K$7))</f>
        <v>93.702080357128665</v>
      </c>
      <c r="F459" s="82">
        <f ca="1">IF('Conformity Assessment'!$I$19&lt;&gt;"Interval","-",IF($E$10="Consumer's Risk",$E$8-D459*$K$8,$E$8+D459*$K$8))</f>
        <v>105.47523511906498</v>
      </c>
      <c r="G459" s="50">
        <f t="shared" ca="1" si="19"/>
        <v>4.9946864289794862E-2</v>
      </c>
      <c r="H459" s="50">
        <f t="shared" ca="1" si="20"/>
        <v>4.9946873439099267E-2</v>
      </c>
      <c r="I459" s="50">
        <f t="shared" ca="1" si="21"/>
        <v>4.9946868864447061E-2</v>
      </c>
    </row>
    <row r="460" spans="3:9">
      <c r="C460" s="48">
        <v>445</v>
      </c>
      <c r="D460" s="51">
        <f ca="1">IF('Conformity Assessment'!$I$19&lt;&gt;"Interval","-",IF(ABS($E$11-I458)&lt;=ABS($E$11-I459),D458+(RAND()-0.5)*$M$17/C460,D459+(RAND()-0.5)*$M$17/C460))</f>
        <v>1.6454676651223186</v>
      </c>
      <c r="E460" s="82">
        <f ca="1">IF('Conformity Assessment'!$I$19&lt;&gt;"Interval","-",IF($E$10="Consumer's Risk",$E$7+D460*$K$7,$E$7-D460*$K$7))</f>
        <v>93.702302246525221</v>
      </c>
      <c r="F460" s="82">
        <f ca="1">IF('Conformity Assessment'!$I$19&lt;&gt;"Interval","-",IF($E$10="Consumer's Risk",$E$8-D460*$K$8,$E$8+D460*$K$8))</f>
        <v>105.47496392091362</v>
      </c>
      <c r="G460" s="50">
        <f t="shared" ca="1" si="19"/>
        <v>4.9936702754813954E-2</v>
      </c>
      <c r="H460" s="50">
        <f t="shared" ca="1" si="20"/>
        <v>4.9936711909348591E-2</v>
      </c>
      <c r="I460" s="50">
        <f t="shared" ca="1" si="21"/>
        <v>4.9936707332081276E-2</v>
      </c>
    </row>
    <row r="461" spans="3:9">
      <c r="C461" s="48">
        <v>446</v>
      </c>
      <c r="D461" s="51">
        <f ca="1">IF('Conformity Assessment'!$I$19&lt;&gt;"Interval","-",IF(ABS($E$11-I459)&lt;=ABS($E$11-I460),D459+(RAND()-0.5)*$M$17/C461,D460+(RAND()-0.5)*$M$17/C461))</f>
        <v>1.6452345821484995</v>
      </c>
      <c r="E461" s="82">
        <f ca="1">IF('Conformity Assessment'!$I$19&lt;&gt;"Interval","-",IF($E$10="Consumer's Risk",$E$7+D461*$K$7,$E$7-D461*$K$7))</f>
        <v>93.701777809834127</v>
      </c>
      <c r="F461" s="82">
        <f ca="1">IF('Conformity Assessment'!$I$19&lt;&gt;"Interval","-",IF($E$10="Consumer's Risk",$E$8-D461*$K$8,$E$8+D461*$K$8))</f>
        <v>105.47560489909162</v>
      </c>
      <c r="G461" s="50">
        <f t="shared" ca="1" si="19"/>
        <v>4.9960722250278131E-2</v>
      </c>
      <c r="H461" s="50">
        <f t="shared" ca="1" si="20"/>
        <v>4.9960731392455084E-2</v>
      </c>
      <c r="I461" s="50">
        <f t="shared" ca="1" si="21"/>
        <v>4.9960726821366611E-2</v>
      </c>
    </row>
    <row r="462" spans="3:9">
      <c r="C462" s="48">
        <v>447</v>
      </c>
      <c r="D462" s="51">
        <f ca="1">IF('Conformity Assessment'!$I$19&lt;&gt;"Interval","-",IF(ABS($E$11-I460)&lt;=ABS($E$11-I461),D460+(RAND()-0.5)*$M$17/C462,D461+(RAND()-0.5)*$M$17/C462))</f>
        <v>1.6451739103929959</v>
      </c>
      <c r="E462" s="82">
        <f ca="1">IF('Conformity Assessment'!$I$19&lt;&gt;"Interval","-",IF($E$10="Consumer's Risk",$E$7+D462*$K$7,$E$7-D462*$K$7))</f>
        <v>93.701641298384246</v>
      </c>
      <c r="F462" s="82">
        <f ca="1">IF('Conformity Assessment'!$I$19&lt;&gt;"Interval","-",IF($E$10="Consumer's Risk",$E$8-D462*$K$8,$E$8+D462*$K$8))</f>
        <v>105.47577174641926</v>
      </c>
      <c r="G462" s="50">
        <f t="shared" ca="1" si="19"/>
        <v>4.996697606252859E-2</v>
      </c>
      <c r="H462" s="50">
        <f t="shared" ca="1" si="20"/>
        <v>4.9966985201491614E-2</v>
      </c>
      <c r="I462" s="50">
        <f t="shared" ca="1" si="21"/>
        <v>4.9966980632010105E-2</v>
      </c>
    </row>
    <row r="463" spans="3:9">
      <c r="C463" s="48">
        <v>448</v>
      </c>
      <c r="D463" s="51">
        <f ca="1">IF('Conformity Assessment'!$I$19&lt;&gt;"Interval","-",IF(ABS($E$11-I461)&lt;=ABS($E$11-I462),D461+(RAND()-0.5)*$M$17/C463,D462+(RAND()-0.5)*$M$17/C463))</f>
        <v>1.6453065679047065</v>
      </c>
      <c r="E463" s="82">
        <f ca="1">IF('Conformity Assessment'!$I$19&lt;&gt;"Interval","-",IF($E$10="Consumer's Risk",$E$7+D463*$K$7,$E$7-D463*$K$7))</f>
        <v>93.701939777785583</v>
      </c>
      <c r="F463" s="82">
        <f ca="1">IF('Conformity Assessment'!$I$19&lt;&gt;"Interval","-",IF($E$10="Consumer's Risk",$E$8-D463*$K$8,$E$8+D463*$K$8))</f>
        <v>105.47540693826205</v>
      </c>
      <c r="G463" s="50">
        <f t="shared" ca="1" si="19"/>
        <v>4.9953303043831637E-2</v>
      </c>
      <c r="H463" s="50">
        <f t="shared" ca="1" si="20"/>
        <v>4.9953312189822976E-2</v>
      </c>
      <c r="I463" s="50">
        <f t="shared" ca="1" si="21"/>
        <v>4.9953307616827307E-2</v>
      </c>
    </row>
    <row r="464" spans="3:9">
      <c r="C464" s="48">
        <v>449</v>
      </c>
      <c r="D464" s="51">
        <f ca="1">IF('Conformity Assessment'!$I$19&lt;&gt;"Interval","-",IF(ABS($E$11-I462)&lt;=ABS($E$11-I463),D462+(RAND()-0.5)*$M$17/C464,D463+(RAND()-0.5)*$M$17/C464))</f>
        <v>1.6450072224532077</v>
      </c>
      <c r="E464" s="82">
        <f ca="1">IF('Conformity Assessment'!$I$19&lt;&gt;"Interval","-",IF($E$10="Consumer's Risk",$E$7+D464*$K$7,$E$7-D464*$K$7))</f>
        <v>93.701266250519723</v>
      </c>
      <c r="F464" s="82">
        <f ca="1">IF('Conformity Assessment'!$I$19&lt;&gt;"Interval","-",IF($E$10="Consumer's Risk",$E$8-D464*$K$8,$E$8+D464*$K$8))</f>
        <v>105.47623013825368</v>
      </c>
      <c r="G464" s="50">
        <f t="shared" ref="G464:G527" ca="1" si="22">IF(E464="-","-",IF($G$13="Consumer's Risk",_xlfn.NORM.DIST($E$7,E464,$K$7,TRUE)+(1-_xlfn.NORM.DIST($E$8,E464,$K$7,TRUE)),(_xlfn.NORM.DIST($E$8,E464,$K$7,TRUE)-_xlfn.NORM.DIST($E$7,E464,$K$7,TRUE))))</f>
        <v>4.9984160830754763E-2</v>
      </c>
      <c r="H464" s="50">
        <f t="shared" ref="H464:H527" ca="1" si="23">IF(F464="-","-",IF($G$13="Consumer's Risk",_xlfn.NORM.DIST($E$7,F464,$K$8,TRUE)+(1-_xlfn.NORM.DIST($E$8,F464,$K$8,TRUE)),(_xlfn.NORM.DIST($E$8,F464,$K$8,TRUE)-_xlfn.NORM.DIST($E$7,F464,$K$8,TRUE))))</f>
        <v>4.9984169960893846E-2</v>
      </c>
      <c r="I464" s="50">
        <f t="shared" ref="I464:I527" ca="1" si="24">IF(COUNT(G464:H464)=0,"-",AVERAGE(G464:H464))</f>
        <v>4.9984165395824301E-2</v>
      </c>
    </row>
    <row r="465" spans="3:9">
      <c r="C465" s="48">
        <v>450</v>
      </c>
      <c r="D465" s="51">
        <f ca="1">IF('Conformity Assessment'!$I$19&lt;&gt;"Interval","-",IF(ABS($E$11-I463)&lt;=ABS($E$11-I464),D463+(RAND()-0.5)*$M$17/C465,D464+(RAND()-0.5)*$M$17/C465))</f>
        <v>1.6449106882774294</v>
      </c>
      <c r="E465" s="82">
        <f ca="1">IF('Conformity Assessment'!$I$19&lt;&gt;"Interval","-",IF($E$10="Consumer's Risk",$E$7+D465*$K$7,$E$7-D465*$K$7))</f>
        <v>93.701049048624213</v>
      </c>
      <c r="F465" s="82">
        <f ca="1">IF('Conformity Assessment'!$I$19&lt;&gt;"Interval","-",IF($E$10="Consumer's Risk",$E$8-D465*$K$8,$E$8+D465*$K$8))</f>
        <v>105.47649560723707</v>
      </c>
      <c r="G465" s="50">
        <f t="shared" ca="1" si="22"/>
        <v>4.999411521999772E-2</v>
      </c>
      <c r="H465" s="50">
        <f t="shared" ca="1" si="23"/>
        <v>4.9994124345029568E-2</v>
      </c>
      <c r="I465" s="50">
        <f t="shared" ca="1" si="24"/>
        <v>4.9994119782513641E-2</v>
      </c>
    </row>
    <row r="466" spans="3:9">
      <c r="C466" s="48">
        <v>451</v>
      </c>
      <c r="D466" s="51">
        <f ca="1">IF('Conformity Assessment'!$I$19&lt;&gt;"Interval","-",IF(ABS($E$11-I464)&lt;=ABS($E$11-I465),D464+(RAND()-0.5)*$M$17/C466,D465+(RAND()-0.5)*$M$17/C466))</f>
        <v>1.6447359682062552</v>
      </c>
      <c r="E466" s="82">
        <f ca="1">IF('Conformity Assessment'!$I$19&lt;&gt;"Interval","-",IF($E$10="Consumer's Risk",$E$7+D466*$K$7,$E$7-D466*$K$7))</f>
        <v>93.700655928464073</v>
      </c>
      <c r="F466" s="82">
        <f ca="1">IF('Conformity Assessment'!$I$19&lt;&gt;"Interval","-",IF($E$10="Consumer's Risk",$E$8-D466*$K$8,$E$8+D466*$K$8))</f>
        <v>105.4769760874328</v>
      </c>
      <c r="G466" s="50">
        <f t="shared" ca="1" si="22"/>
        <v>5.0012135984532656E-2</v>
      </c>
      <c r="H466" s="50">
        <f t="shared" ca="1" si="23"/>
        <v>5.0012145100329093E-2</v>
      </c>
      <c r="I466" s="50">
        <f t="shared" ca="1" si="24"/>
        <v>5.0012140542430875E-2</v>
      </c>
    </row>
    <row r="467" spans="3:9">
      <c r="C467" s="48">
        <v>452</v>
      </c>
      <c r="D467" s="51">
        <f ca="1">IF('Conformity Assessment'!$I$19&lt;&gt;"Interval","-",IF(ABS($E$11-I465)&lt;=ABS($E$11-I466),D465+(RAND()-0.5)*$M$17/C467,D466+(RAND()-0.5)*$M$17/C467))</f>
        <v>1.6450268183554837</v>
      </c>
      <c r="E467" s="82">
        <f ca="1">IF('Conformity Assessment'!$I$19&lt;&gt;"Interval","-",IF($E$10="Consumer's Risk",$E$7+D467*$K$7,$E$7-D467*$K$7))</f>
        <v>93.701310341299845</v>
      </c>
      <c r="F467" s="82">
        <f ca="1">IF('Conformity Assessment'!$I$19&lt;&gt;"Interval","-",IF($E$10="Consumer's Risk",$E$8-D467*$K$8,$E$8+D467*$K$8))</f>
        <v>105.47617624952242</v>
      </c>
      <c r="G467" s="50">
        <f t="shared" ca="1" si="22"/>
        <v>4.9982140337948892E-2</v>
      </c>
      <c r="H467" s="50">
        <f t="shared" ca="1" si="23"/>
        <v>4.9982149469124999E-2</v>
      </c>
      <c r="I467" s="50">
        <f t="shared" ca="1" si="24"/>
        <v>4.9982144903536946E-2</v>
      </c>
    </row>
    <row r="468" spans="3:9">
      <c r="C468" s="48">
        <v>453</v>
      </c>
      <c r="D468" s="51">
        <f ca="1">IF('Conformity Assessment'!$I$19&lt;&gt;"Interval","-",IF(ABS($E$11-I466)&lt;=ABS($E$11-I467),D466+(RAND()-0.5)*$M$17/C468,D467+(RAND()-0.5)*$M$17/C468))</f>
        <v>1.6445741357970902</v>
      </c>
      <c r="E468" s="82">
        <f ca="1">IF('Conformity Assessment'!$I$19&lt;&gt;"Interval","-",IF($E$10="Consumer's Risk",$E$7+D468*$K$7,$E$7-D468*$K$7))</f>
        <v>93.700291805543458</v>
      </c>
      <c r="F468" s="82">
        <f ca="1">IF('Conformity Assessment'!$I$19&lt;&gt;"Interval","-",IF($E$10="Consumer's Risk",$E$8-D468*$K$8,$E$8+D468*$K$8))</f>
        <v>105.477421126558</v>
      </c>
      <c r="G468" s="50">
        <f t="shared" ca="1" si="22"/>
        <v>5.0028832125902228E-2</v>
      </c>
      <c r="H468" s="50">
        <f t="shared" ca="1" si="23"/>
        <v>5.0028841233152377E-2</v>
      </c>
      <c r="I468" s="50">
        <f t="shared" ca="1" si="24"/>
        <v>5.0028836679527303E-2</v>
      </c>
    </row>
    <row r="469" spans="3:9">
      <c r="C469" s="48">
        <v>454</v>
      </c>
      <c r="D469" s="51">
        <f ca="1">IF('Conformity Assessment'!$I$19&lt;&gt;"Interval","-",IF(ABS($E$11-I467)&lt;=ABS($E$11-I468),D467+(RAND()-0.5)*$M$17/C469,D468+(RAND()-0.5)*$M$17/C469))</f>
        <v>1.6451901317150202</v>
      </c>
      <c r="E469" s="82">
        <f ca="1">IF('Conformity Assessment'!$I$19&lt;&gt;"Interval","-",IF($E$10="Consumer's Risk",$E$7+D469*$K$7,$E$7-D469*$K$7))</f>
        <v>93.701677796358794</v>
      </c>
      <c r="F469" s="82">
        <f ca="1">IF('Conformity Assessment'!$I$19&lt;&gt;"Interval","-",IF($E$10="Consumer's Risk",$E$8-D469*$K$8,$E$8+D469*$K$8))</f>
        <v>105.47572713778369</v>
      </c>
      <c r="G469" s="50">
        <f t="shared" ca="1" si="22"/>
        <v>4.9965303969626375E-2</v>
      </c>
      <c r="H469" s="50">
        <f t="shared" ca="1" si="23"/>
        <v>4.9965313109448579E-2</v>
      </c>
      <c r="I469" s="50">
        <f t="shared" ca="1" si="24"/>
        <v>4.9965308539537477E-2</v>
      </c>
    </row>
    <row r="470" spans="3:9">
      <c r="C470" s="48">
        <v>455</v>
      </c>
      <c r="D470" s="51">
        <f ca="1">IF('Conformity Assessment'!$I$19&lt;&gt;"Interval","-",IF(ABS($E$11-I468)&lt;=ABS($E$11-I469),D468+(RAND()-0.5)*$M$17/C470,D469+(RAND()-0.5)*$M$17/C470))</f>
        <v>1.6445964068817436</v>
      </c>
      <c r="E470" s="82">
        <f ca="1">IF('Conformity Assessment'!$I$19&lt;&gt;"Interval","-",IF($E$10="Consumer's Risk",$E$7+D470*$K$7,$E$7-D470*$K$7))</f>
        <v>93.700341915483918</v>
      </c>
      <c r="F470" s="82">
        <f ca="1">IF('Conformity Assessment'!$I$19&lt;&gt;"Interval","-",IF($E$10="Consumer's Risk",$E$8-D470*$K$8,$E$8+D470*$K$8))</f>
        <v>105.4773598810752</v>
      </c>
      <c r="G470" s="50">
        <f t="shared" ca="1" si="22"/>
        <v>5.0026534169300495E-2</v>
      </c>
      <c r="H470" s="50">
        <f t="shared" ca="1" si="23"/>
        <v>5.0026543277725752E-2</v>
      </c>
      <c r="I470" s="50">
        <f t="shared" ca="1" si="24"/>
        <v>5.002653872351312E-2</v>
      </c>
    </row>
    <row r="471" spans="3:9">
      <c r="C471" s="48">
        <v>456</v>
      </c>
      <c r="D471" s="51">
        <f ca="1">IF('Conformity Assessment'!$I$19&lt;&gt;"Interval","-",IF(ABS($E$11-I469)&lt;=ABS($E$11-I470),D469+(RAND()-0.5)*$M$17/C471,D470+(RAND()-0.5)*$M$17/C471))</f>
        <v>1.6444947683057931</v>
      </c>
      <c r="E471" s="82">
        <f ca="1">IF('Conformity Assessment'!$I$19&lt;&gt;"Interval","-",IF($E$10="Consumer's Risk",$E$7+D471*$K$7,$E$7-D471*$K$7))</f>
        <v>93.700113228688039</v>
      </c>
      <c r="F471" s="82">
        <f ca="1">IF('Conformity Assessment'!$I$19&lt;&gt;"Interval","-",IF($E$10="Consumer's Risk",$E$8-D471*$K$8,$E$8+D471*$K$8))</f>
        <v>105.47763938715907</v>
      </c>
      <c r="G471" s="50">
        <f t="shared" ca="1" si="22"/>
        <v>5.003702204107293E-2</v>
      </c>
      <c r="H471" s="50">
        <f t="shared" ca="1" si="23"/>
        <v>5.0037031144134748E-2</v>
      </c>
      <c r="I471" s="50">
        <f t="shared" ca="1" si="24"/>
        <v>5.0037026592603839E-2</v>
      </c>
    </row>
    <row r="472" spans="3:9">
      <c r="C472" s="48">
        <v>457</v>
      </c>
      <c r="D472" s="51">
        <f ca="1">IF('Conformity Assessment'!$I$19&lt;&gt;"Interval","-",IF(ABS($E$11-I470)&lt;=ABS($E$11-I471),D470+(RAND()-0.5)*$M$17/C472,D471+(RAND()-0.5)*$M$17/C472))</f>
        <v>1.6446585649246799</v>
      </c>
      <c r="E472" s="82">
        <f ca="1">IF('Conformity Assessment'!$I$19&lt;&gt;"Interval","-",IF($E$10="Consumer's Risk",$E$7+D472*$K$7,$E$7-D472*$K$7))</f>
        <v>93.700481771080533</v>
      </c>
      <c r="F472" s="82">
        <f ca="1">IF('Conformity Assessment'!$I$19&lt;&gt;"Interval","-",IF($E$10="Consumer's Risk",$E$8-D472*$K$8,$E$8+D472*$K$8))</f>
        <v>105.47718894645713</v>
      </c>
      <c r="G472" s="50">
        <f t="shared" ca="1" si="22"/>
        <v>5.0020121074871485E-2</v>
      </c>
      <c r="H472" s="50">
        <f t="shared" ca="1" si="23"/>
        <v>5.0020130186579394E-2</v>
      </c>
      <c r="I472" s="50">
        <f t="shared" ca="1" si="24"/>
        <v>5.0020125630725443E-2</v>
      </c>
    </row>
    <row r="473" spans="3:9">
      <c r="C473" s="48">
        <v>458</v>
      </c>
      <c r="D473" s="51">
        <f ca="1">IF('Conformity Assessment'!$I$19&lt;&gt;"Interval","-",IF(ABS($E$11-I471)&lt;=ABS($E$11-I472),D471+(RAND()-0.5)*$M$17/C473,D472+(RAND()-0.5)*$M$17/C473))</f>
        <v>1.6445944211856656</v>
      </c>
      <c r="E473" s="82">
        <f ca="1">IF('Conformity Assessment'!$I$19&lt;&gt;"Interval","-",IF($E$10="Consumer's Risk",$E$7+D473*$K$7,$E$7-D473*$K$7))</f>
        <v>93.700337447667749</v>
      </c>
      <c r="F473" s="82">
        <f ca="1">IF('Conformity Assessment'!$I$19&lt;&gt;"Interval","-",IF($E$10="Consumer's Risk",$E$8-D473*$K$8,$E$8+D473*$K$8))</f>
        <v>105.47736534173941</v>
      </c>
      <c r="G473" s="50">
        <f t="shared" ca="1" si="22"/>
        <v>5.0026739052329905E-2</v>
      </c>
      <c r="H473" s="50">
        <f t="shared" ca="1" si="23"/>
        <v>5.0026748160650572E-2</v>
      </c>
      <c r="I473" s="50">
        <f t="shared" ca="1" si="24"/>
        <v>5.0026743606490238E-2</v>
      </c>
    </row>
    <row r="474" spans="3:9">
      <c r="C474" s="48">
        <v>459</v>
      </c>
      <c r="D474" s="51">
        <f ca="1">IF('Conformity Assessment'!$I$19&lt;&gt;"Interval","-",IF(ABS($E$11-I472)&lt;=ABS($E$11-I473),D472+(RAND()-0.5)*$M$17/C474,D473+(RAND()-0.5)*$M$17/C474))</f>
        <v>1.6448513143363359</v>
      </c>
      <c r="E474" s="82">
        <f ca="1">IF('Conformity Assessment'!$I$19&lt;&gt;"Interval","-",IF($E$10="Consumer's Risk",$E$7+D474*$K$7,$E$7-D474*$K$7))</f>
        <v>93.700915457256755</v>
      </c>
      <c r="F474" s="82">
        <f ca="1">IF('Conformity Assessment'!$I$19&lt;&gt;"Interval","-",IF($E$10="Consumer's Risk",$E$8-D474*$K$8,$E$8+D474*$K$8))</f>
        <v>105.47665888557508</v>
      </c>
      <c r="G474" s="50">
        <f t="shared" ca="1" si="22"/>
        <v>5.0000238513714455E-2</v>
      </c>
      <c r="H474" s="50">
        <f t="shared" ca="1" si="23"/>
        <v>5.0000247635607023E-2</v>
      </c>
      <c r="I474" s="50">
        <f t="shared" ca="1" si="24"/>
        <v>5.0000243074660736E-2</v>
      </c>
    </row>
    <row r="475" spans="3:9">
      <c r="C475" s="48">
        <v>460</v>
      </c>
      <c r="D475" s="51">
        <f ca="1">IF('Conformity Assessment'!$I$19&lt;&gt;"Interval","-",IF(ABS($E$11-I473)&lt;=ABS($E$11-I474),D473+(RAND()-0.5)*$M$17/C475,D474+(RAND()-0.5)*$M$17/C475))</f>
        <v>1.6447769094288862</v>
      </c>
      <c r="E475" s="82">
        <f ca="1">IF('Conformity Assessment'!$I$19&lt;&gt;"Interval","-",IF($E$10="Consumer's Risk",$E$7+D475*$K$7,$E$7-D475*$K$7))</f>
        <v>93.700748046214997</v>
      </c>
      <c r="F475" s="82">
        <f ca="1">IF('Conformity Assessment'!$I$19&lt;&gt;"Interval","-",IF($E$10="Consumer's Risk",$E$8-D475*$K$8,$E$8+D475*$K$8))</f>
        <v>105.47686349907056</v>
      </c>
      <c r="G475" s="50">
        <f t="shared" ca="1" si="22"/>
        <v>5.0007912810274335E-2</v>
      </c>
      <c r="H475" s="50">
        <f t="shared" ca="1" si="23"/>
        <v>5.0007921928234084E-2</v>
      </c>
      <c r="I475" s="50">
        <f t="shared" ca="1" si="24"/>
        <v>5.0007917369254209E-2</v>
      </c>
    </row>
    <row r="476" spans="3:9">
      <c r="C476" s="48">
        <v>461</v>
      </c>
      <c r="D476" s="51">
        <f ca="1">IF('Conformity Assessment'!$I$19&lt;&gt;"Interval","-",IF(ABS($E$11-I474)&lt;=ABS($E$11-I475),D474+(RAND()-0.5)*$M$17/C476,D475+(RAND()-0.5)*$M$17/C476))</f>
        <v>1.6447524094683705</v>
      </c>
      <c r="E476" s="82">
        <f ca="1">IF('Conformity Assessment'!$I$19&lt;&gt;"Interval","-",IF($E$10="Consumer's Risk",$E$7+D476*$K$7,$E$7-D476*$K$7))</f>
        <v>93.70069292130384</v>
      </c>
      <c r="F476" s="82">
        <f ca="1">IF('Conformity Assessment'!$I$19&lt;&gt;"Interval","-",IF($E$10="Consumer's Risk",$E$8-D476*$K$8,$E$8+D476*$K$8))</f>
        <v>105.47693087396198</v>
      </c>
      <c r="G476" s="50">
        <f t="shared" ca="1" si="22"/>
        <v>5.0010439999179285E-2</v>
      </c>
      <c r="H476" s="50">
        <f t="shared" ca="1" si="23"/>
        <v>5.0010449115844437E-2</v>
      </c>
      <c r="I476" s="50">
        <f t="shared" ca="1" si="24"/>
        <v>5.0010444557511857E-2</v>
      </c>
    </row>
    <row r="477" spans="3:9">
      <c r="C477" s="48">
        <v>462</v>
      </c>
      <c r="D477" s="51">
        <f ca="1">IF('Conformity Assessment'!$I$19&lt;&gt;"Interval","-",IF(ABS($E$11-I475)&lt;=ABS($E$11-I476),D475+(RAND()-0.5)*$M$17/C477,D476+(RAND()-0.5)*$M$17/C477))</f>
        <v>1.644588223155927</v>
      </c>
      <c r="E477" s="82">
        <f ca="1">IF('Conformity Assessment'!$I$19&lt;&gt;"Interval","-",IF($E$10="Consumer's Risk",$E$7+D477*$K$7,$E$7-D477*$K$7))</f>
        <v>93.700323502100829</v>
      </c>
      <c r="F477" s="82">
        <f ca="1">IF('Conformity Assessment'!$I$19&lt;&gt;"Interval","-",IF($E$10="Consumer's Risk",$E$8-D477*$K$8,$E$8+D477*$K$8))</f>
        <v>105.4773823863212</v>
      </c>
      <c r="G477" s="50">
        <f t="shared" ca="1" si="22"/>
        <v>5.0027378565934984E-2</v>
      </c>
      <c r="H477" s="50">
        <f t="shared" ca="1" si="23"/>
        <v>5.00273876739281E-2</v>
      </c>
      <c r="I477" s="50">
        <f t="shared" ca="1" si="24"/>
        <v>5.0027383119931546E-2</v>
      </c>
    </row>
    <row r="478" spans="3:9">
      <c r="C478" s="48">
        <v>463</v>
      </c>
      <c r="D478" s="51">
        <f ca="1">IF('Conformity Assessment'!$I$19&lt;&gt;"Interval","-",IF(ABS($E$11-I476)&lt;=ABS($E$11-I477),D476+(RAND()-0.5)*$M$17/C478,D477+(RAND()-0.5)*$M$17/C478))</f>
        <v>1.6447330653297652</v>
      </c>
      <c r="E478" s="82">
        <f ca="1">IF('Conformity Assessment'!$I$19&lt;&gt;"Interval","-",IF($E$10="Consumer's Risk",$E$7+D478*$K$7,$E$7-D478*$K$7))</f>
        <v>93.700649396991977</v>
      </c>
      <c r="F478" s="82">
        <f ca="1">IF('Conformity Assessment'!$I$19&lt;&gt;"Interval","-",IF($E$10="Consumer's Risk",$E$8-D478*$K$8,$E$8+D478*$K$8))</f>
        <v>105.47698407034315</v>
      </c>
      <c r="G478" s="50">
        <f t="shared" ca="1" si="22"/>
        <v>5.0012435433217775E-2</v>
      </c>
      <c r="H478" s="50">
        <f t="shared" ca="1" si="23"/>
        <v>5.0012444548861119E-2</v>
      </c>
      <c r="I478" s="50">
        <f t="shared" ca="1" si="24"/>
        <v>5.0012439991039451E-2</v>
      </c>
    </row>
    <row r="479" spans="3:9">
      <c r="C479" s="48">
        <v>464</v>
      </c>
      <c r="D479" s="51">
        <f ca="1">IF('Conformity Assessment'!$I$19&lt;&gt;"Interval","-",IF(ABS($E$11-I477)&lt;=ABS($E$11-I478),D477+(RAND()-0.5)*$M$17/C479,D478+(RAND()-0.5)*$M$17/C479))</f>
        <v>1.6445676174538448</v>
      </c>
      <c r="E479" s="82">
        <f ca="1">IF('Conformity Assessment'!$I$19&lt;&gt;"Interval","-",IF($E$10="Consumer's Risk",$E$7+D479*$K$7,$E$7-D479*$K$7))</f>
        <v>93.700277139271151</v>
      </c>
      <c r="F479" s="82">
        <f ca="1">IF('Conformity Assessment'!$I$19&lt;&gt;"Interval","-",IF($E$10="Consumer's Risk",$E$8-D479*$K$8,$E$8+D479*$K$8))</f>
        <v>105.47743905200193</v>
      </c>
      <c r="G479" s="50">
        <f t="shared" ca="1" si="22"/>
        <v>5.0029504712115973E-2</v>
      </c>
      <c r="H479" s="50">
        <f t="shared" ca="1" si="23"/>
        <v>5.002951381902191E-2</v>
      </c>
      <c r="I479" s="50">
        <f t="shared" ca="1" si="24"/>
        <v>5.0029509265568942E-2</v>
      </c>
    </row>
    <row r="480" spans="3:9">
      <c r="C480" s="48">
        <v>465</v>
      </c>
      <c r="D480" s="51">
        <f ca="1">IF('Conformity Assessment'!$I$19&lt;&gt;"Interval","-",IF(ABS($E$11-I478)&lt;=ABS($E$11-I479),D478+(RAND()-0.5)*$M$17/C480,D479+(RAND()-0.5)*$M$17/C480))</f>
        <v>1.6446770191385711</v>
      </c>
      <c r="E480" s="82">
        <f ca="1">IF('Conformity Assessment'!$I$19&lt;&gt;"Interval","-",IF($E$10="Consumer's Risk",$E$7+D480*$K$7,$E$7-D480*$K$7))</f>
        <v>93.700523293061792</v>
      </c>
      <c r="F480" s="82">
        <f ca="1">IF('Conformity Assessment'!$I$19&lt;&gt;"Interval","-",IF($E$10="Consumer's Risk",$E$8-D480*$K$8,$E$8+D480*$K$8))</f>
        <v>105.47713819736893</v>
      </c>
      <c r="G480" s="50">
        <f t="shared" ca="1" si="22"/>
        <v>5.001821720586775E-2</v>
      </c>
      <c r="H480" s="50">
        <f t="shared" ca="1" si="23"/>
        <v>5.0018226318550386E-2</v>
      </c>
      <c r="I480" s="50">
        <f t="shared" ca="1" si="24"/>
        <v>5.0018221762209068E-2</v>
      </c>
    </row>
    <row r="481" spans="3:9">
      <c r="C481" s="48">
        <v>466</v>
      </c>
      <c r="D481" s="51">
        <f ca="1">IF('Conformity Assessment'!$I$19&lt;&gt;"Interval","-",IF(ABS($E$11-I479)&lt;=ABS($E$11-I480),D479+(RAND()-0.5)*$M$17/C481,D480+(RAND()-0.5)*$M$17/C481))</f>
        <v>1.6448488783693476</v>
      </c>
      <c r="E481" s="82">
        <f ca="1">IF('Conformity Assessment'!$I$19&lt;&gt;"Interval","-",IF($E$10="Consumer's Risk",$E$7+D481*$K$7,$E$7-D481*$K$7))</f>
        <v>93.700909976331033</v>
      </c>
      <c r="F481" s="82">
        <f ca="1">IF('Conformity Assessment'!$I$19&lt;&gt;"Interval","-",IF($E$10="Consumer's Risk",$E$8-D481*$K$8,$E$8+D481*$K$8))</f>
        <v>105.47666558448429</v>
      </c>
      <c r="G481" s="50">
        <f t="shared" ca="1" si="22"/>
        <v>5.000048975018867E-2</v>
      </c>
      <c r="H481" s="50">
        <f t="shared" ca="1" si="23"/>
        <v>5.0000498871952417E-2</v>
      </c>
      <c r="I481" s="50">
        <f t="shared" ca="1" si="24"/>
        <v>5.0000494311070544E-2</v>
      </c>
    </row>
    <row r="482" spans="3:9">
      <c r="C482" s="48">
        <v>467</v>
      </c>
      <c r="D482" s="51">
        <f ca="1">IF('Conformity Assessment'!$I$19&lt;&gt;"Interval","-",IF(ABS($E$11-I480)&lt;=ABS($E$11-I481),D480+(RAND()-0.5)*$M$17/C482,D481+(RAND()-0.5)*$M$17/C482))</f>
        <v>1.6447329787587543</v>
      </c>
      <c r="E482" s="82">
        <f ca="1">IF('Conformity Assessment'!$I$19&lt;&gt;"Interval","-",IF($E$10="Consumer's Risk",$E$7+D482*$K$7,$E$7-D482*$K$7))</f>
        <v>93.700649202207202</v>
      </c>
      <c r="F482" s="82">
        <f ca="1">IF('Conformity Assessment'!$I$19&lt;&gt;"Interval","-",IF($E$10="Consumer's Risk",$E$8-D482*$K$8,$E$8+D482*$K$8))</f>
        <v>105.47698430841342</v>
      </c>
      <c r="G482" s="50">
        <f t="shared" ca="1" si="22"/>
        <v>5.0012444363545815E-2</v>
      </c>
      <c r="H482" s="50">
        <f t="shared" ca="1" si="23"/>
        <v>5.0012453479184246E-2</v>
      </c>
      <c r="I482" s="50">
        <f t="shared" ca="1" si="24"/>
        <v>5.0012448921365027E-2</v>
      </c>
    </row>
    <row r="483" spans="3:9">
      <c r="C483" s="48">
        <v>468</v>
      </c>
      <c r="D483" s="51">
        <f ca="1">IF('Conformity Assessment'!$I$19&lt;&gt;"Interval","-",IF(ABS($E$11-I481)&lt;=ABS($E$11-I482),D481+(RAND()-0.5)*$M$17/C483,D482+(RAND()-0.5)*$M$17/C483))</f>
        <v>1.6447361323605831</v>
      </c>
      <c r="E483" s="82">
        <f ca="1">IF('Conformity Assessment'!$I$19&lt;&gt;"Interval","-",IF($E$10="Consumer's Risk",$E$7+D483*$K$7,$E$7-D483*$K$7))</f>
        <v>93.700656297811307</v>
      </c>
      <c r="F483" s="82">
        <f ca="1">IF('Conformity Assessment'!$I$19&lt;&gt;"Interval","-",IF($E$10="Consumer's Risk",$E$8-D483*$K$8,$E$8+D483*$K$8))</f>
        <v>105.47697563600839</v>
      </c>
      <c r="G483" s="50">
        <f t="shared" ca="1" si="22"/>
        <v>5.0012119051096676E-2</v>
      </c>
      <c r="H483" s="50">
        <f t="shared" ca="1" si="23"/>
        <v>5.0012128166901114E-2</v>
      </c>
      <c r="I483" s="50">
        <f t="shared" ca="1" si="24"/>
        <v>5.0012123608998899E-2</v>
      </c>
    </row>
    <row r="484" spans="3:9">
      <c r="C484" s="48">
        <v>469</v>
      </c>
      <c r="D484" s="51">
        <f ca="1">IF('Conformity Assessment'!$I$19&lt;&gt;"Interval","-",IF(ABS($E$11-I482)&lt;=ABS($E$11-I483),D482+(RAND()-0.5)*$M$17/C484,D483+(RAND()-0.5)*$M$17/C484))</f>
        <v>1.6449149270124528</v>
      </c>
      <c r="E484" s="82">
        <f ca="1">IF('Conformity Assessment'!$I$19&lt;&gt;"Interval","-",IF($E$10="Consumer's Risk",$E$7+D484*$K$7,$E$7-D484*$K$7))</f>
        <v>93.701058585778014</v>
      </c>
      <c r="F484" s="82">
        <f ca="1">IF('Conformity Assessment'!$I$19&lt;&gt;"Interval","-",IF($E$10="Consumer's Risk",$E$8-D484*$K$8,$E$8+D484*$K$8))</f>
        <v>105.47648395071576</v>
      </c>
      <c r="G484" s="50">
        <f t="shared" ca="1" si="22"/>
        <v>4.9993678097900632E-2</v>
      </c>
      <c r="H484" s="50">
        <f t="shared" ca="1" si="23"/>
        <v>4.9993687223156891E-2</v>
      </c>
      <c r="I484" s="50">
        <f t="shared" ca="1" si="24"/>
        <v>4.9993682660528761E-2</v>
      </c>
    </row>
    <row r="485" spans="3:9">
      <c r="C485" s="48">
        <v>470</v>
      </c>
      <c r="D485" s="51">
        <f ca="1">IF('Conformity Assessment'!$I$19&lt;&gt;"Interval","-",IF(ABS($E$11-I483)&lt;=ABS($E$11-I484),D483+(RAND()-0.5)*$M$17/C485,D484+(RAND()-0.5)*$M$17/C485))</f>
        <v>1.6450491729304006</v>
      </c>
      <c r="E485" s="82">
        <f ca="1">IF('Conformity Assessment'!$I$19&lt;&gt;"Interval","-",IF($E$10="Consumer's Risk",$E$7+D485*$K$7,$E$7-D485*$K$7))</f>
        <v>93.701360639093394</v>
      </c>
      <c r="F485" s="82">
        <f ca="1">IF('Conformity Assessment'!$I$19&lt;&gt;"Interval","-",IF($E$10="Consumer's Risk",$E$8-D485*$K$8,$E$8+D485*$K$8))</f>
        <v>105.4761147744414</v>
      </c>
      <c r="G485" s="50">
        <f t="shared" ca="1" si="22"/>
        <v>4.997983548366422E-2</v>
      </c>
      <c r="H485" s="50">
        <f t="shared" ca="1" si="23"/>
        <v>4.9979844616022701E-2</v>
      </c>
      <c r="I485" s="50">
        <f t="shared" ca="1" si="24"/>
        <v>4.997984004984346E-2</v>
      </c>
    </row>
    <row r="486" spans="3:9">
      <c r="C486" s="48">
        <v>471</v>
      </c>
      <c r="D486" s="51">
        <f ca="1">IF('Conformity Assessment'!$I$19&lt;&gt;"Interval","-",IF(ABS($E$11-I484)&lt;=ABS($E$11-I485),D484+(RAND()-0.5)*$M$17/C486,D485+(RAND()-0.5)*$M$17/C486))</f>
        <v>1.6448593283336501</v>
      </c>
      <c r="E486" s="82">
        <f ca="1">IF('Conformity Assessment'!$I$19&lt;&gt;"Interval","-",IF($E$10="Consumer's Risk",$E$7+D486*$K$7,$E$7-D486*$K$7))</f>
        <v>93.700933488750707</v>
      </c>
      <c r="F486" s="82">
        <f ca="1">IF('Conformity Assessment'!$I$19&lt;&gt;"Interval","-",IF($E$10="Consumer's Risk",$E$8-D486*$K$8,$E$8+D486*$K$8))</f>
        <v>105.47663684708246</v>
      </c>
      <c r="G486" s="50">
        <f t="shared" ca="1" si="22"/>
        <v>4.9999411987273402E-2</v>
      </c>
      <c r="H486" s="50">
        <f t="shared" ca="1" si="23"/>
        <v>4.9999421109589222E-2</v>
      </c>
      <c r="I486" s="50">
        <f t="shared" ca="1" si="24"/>
        <v>4.9999416548431312E-2</v>
      </c>
    </row>
    <row r="487" spans="3:9">
      <c r="C487" s="48">
        <v>472</v>
      </c>
      <c r="D487" s="51">
        <f ca="1">IF('Conformity Assessment'!$I$19&lt;&gt;"Interval","-",IF(ABS($E$11-I485)&lt;=ABS($E$11-I486),D485+(RAND()-0.5)*$M$17/C487,D486+(RAND()-0.5)*$M$17/C487))</f>
        <v>1.6447949488229348</v>
      </c>
      <c r="E487" s="82">
        <f ca="1">IF('Conformity Assessment'!$I$19&lt;&gt;"Interval","-",IF($E$10="Consumer's Risk",$E$7+D487*$K$7,$E$7-D487*$K$7))</f>
        <v>93.700788634851605</v>
      </c>
      <c r="F487" s="82">
        <f ca="1">IF('Conformity Assessment'!$I$19&lt;&gt;"Interval","-",IF($E$10="Consumer's Risk",$E$8-D487*$K$8,$E$8+D487*$K$8))</f>
        <v>105.47681389073693</v>
      </c>
      <c r="G487" s="50">
        <f t="shared" ca="1" si="22"/>
        <v>5.0006052098637219E-2</v>
      </c>
      <c r="H487" s="50">
        <f t="shared" ca="1" si="23"/>
        <v>5.0006061217550482E-2</v>
      </c>
      <c r="I487" s="50">
        <f t="shared" ca="1" si="24"/>
        <v>5.000605665809385E-2</v>
      </c>
    </row>
    <row r="488" spans="3:9">
      <c r="C488" s="48">
        <v>473</v>
      </c>
      <c r="D488" s="51">
        <f ca="1">IF('Conformity Assessment'!$I$19&lt;&gt;"Interval","-",IF(ABS($E$11-I486)&lt;=ABS($E$11-I487),D486+(RAND()-0.5)*$M$17/C488,D487+(RAND()-0.5)*$M$17/C488))</f>
        <v>1.6446678835488318</v>
      </c>
      <c r="E488" s="82">
        <f ca="1">IF('Conformity Assessment'!$I$19&lt;&gt;"Interval","-",IF($E$10="Consumer's Risk",$E$7+D488*$K$7,$E$7-D488*$K$7))</f>
        <v>93.700502737984877</v>
      </c>
      <c r="F488" s="82">
        <f ca="1">IF('Conformity Assessment'!$I$19&lt;&gt;"Interval","-",IF($E$10="Consumer's Risk",$E$8-D488*$K$8,$E$8+D488*$K$8))</f>
        <v>105.47716332024072</v>
      </c>
      <c r="G488" s="50">
        <f t="shared" ca="1" si="22"/>
        <v>5.0019159691576172E-2</v>
      </c>
      <c r="H488" s="50">
        <f t="shared" ca="1" si="23"/>
        <v>5.0019168803776465E-2</v>
      </c>
      <c r="I488" s="50">
        <f t="shared" ca="1" si="24"/>
        <v>5.0019164247676315E-2</v>
      </c>
    </row>
    <row r="489" spans="3:9">
      <c r="C489" s="48">
        <v>474</v>
      </c>
      <c r="D489" s="51">
        <f ca="1">IF('Conformity Assessment'!$I$19&lt;&gt;"Interval","-",IF(ABS($E$11-I487)&lt;=ABS($E$11-I488),D487+(RAND()-0.5)*$M$17/C489,D488+(RAND()-0.5)*$M$17/C489))</f>
        <v>1.6446270572126742</v>
      </c>
      <c r="E489" s="82">
        <f ca="1">IF('Conformity Assessment'!$I$19&lt;&gt;"Interval","-",IF($E$10="Consumer's Risk",$E$7+D489*$K$7,$E$7-D489*$K$7))</f>
        <v>93.700410878728519</v>
      </c>
      <c r="F489" s="82">
        <f ca="1">IF('Conformity Assessment'!$I$19&lt;&gt;"Interval","-",IF($E$10="Consumer's Risk",$E$8-D489*$K$8,$E$8+D489*$K$8))</f>
        <v>105.47727559266515</v>
      </c>
      <c r="G489" s="50">
        <f t="shared" ca="1" si="22"/>
        <v>5.0023371769873613E-2</v>
      </c>
      <c r="H489" s="50">
        <f t="shared" ca="1" si="23"/>
        <v>5.0023380879917832E-2</v>
      </c>
      <c r="I489" s="50">
        <f t="shared" ca="1" si="24"/>
        <v>5.0023376324895723E-2</v>
      </c>
    </row>
    <row r="490" spans="3:9">
      <c r="C490" s="48">
        <v>475</v>
      </c>
      <c r="D490" s="51">
        <f ca="1">IF('Conformity Assessment'!$I$19&lt;&gt;"Interval","-",IF(ABS($E$11-I488)&lt;=ABS($E$11-I489),D488+(RAND()-0.5)*$M$17/C490,D489+(RAND()-0.5)*$M$17/C490))</f>
        <v>1.6445251561233918</v>
      </c>
      <c r="E490" s="82">
        <f ca="1">IF('Conformity Assessment'!$I$19&lt;&gt;"Interval","-",IF($E$10="Consumer's Risk",$E$7+D490*$K$7,$E$7-D490*$K$7))</f>
        <v>93.700181601277635</v>
      </c>
      <c r="F490" s="82">
        <f ca="1">IF('Conformity Assessment'!$I$19&lt;&gt;"Interval","-",IF($E$10="Consumer's Risk",$E$8-D490*$K$8,$E$8+D490*$K$8))</f>
        <v>105.47755582066067</v>
      </c>
      <c r="G490" s="50">
        <f t="shared" ca="1" si="22"/>
        <v>5.0033886202109898E-2</v>
      </c>
      <c r="H490" s="50">
        <f t="shared" ca="1" si="23"/>
        <v>5.0033895306774767E-2</v>
      </c>
      <c r="I490" s="50">
        <f t="shared" ca="1" si="24"/>
        <v>5.0033890754442333E-2</v>
      </c>
    </row>
    <row r="491" spans="3:9">
      <c r="C491" s="48">
        <v>476</v>
      </c>
      <c r="D491" s="51">
        <f ca="1">IF('Conformity Assessment'!$I$19&lt;&gt;"Interval","-",IF(ABS($E$11-I489)&lt;=ABS($E$11-I490),D489+(RAND()-0.5)*$M$17/C491,D490+(RAND()-0.5)*$M$17/C491))</f>
        <v>1.6448237070156342</v>
      </c>
      <c r="E491" s="82">
        <f ca="1">IF('Conformity Assessment'!$I$19&lt;&gt;"Interval","-",IF($E$10="Consumer's Risk",$E$7+D491*$K$7,$E$7-D491*$K$7))</f>
        <v>93.700853340785173</v>
      </c>
      <c r="F491" s="82">
        <f ca="1">IF('Conformity Assessment'!$I$19&lt;&gt;"Interval","-",IF($E$10="Consumer's Risk",$E$8-D491*$K$8,$E$8+D491*$K$8))</f>
        <v>105.47673480570701</v>
      </c>
      <c r="G491" s="50">
        <f t="shared" ca="1" si="22"/>
        <v>5.000308588789381E-2</v>
      </c>
      <c r="H491" s="50">
        <f t="shared" ca="1" si="23"/>
        <v>5.0003095008326871E-2</v>
      </c>
      <c r="I491" s="50">
        <f t="shared" ca="1" si="24"/>
        <v>5.0003090448110341E-2</v>
      </c>
    </row>
    <row r="492" spans="3:9">
      <c r="C492" s="48">
        <v>477</v>
      </c>
      <c r="D492" s="51">
        <f ca="1">IF('Conformity Assessment'!$I$19&lt;&gt;"Interval","-",IF(ABS($E$11-I490)&lt;=ABS($E$11-I491),D490+(RAND()-0.5)*$M$17/C492,D491+(RAND()-0.5)*$M$17/C492))</f>
        <v>1.6447683128560682</v>
      </c>
      <c r="E492" s="82">
        <f ca="1">IF('Conformity Assessment'!$I$19&lt;&gt;"Interval","-",IF($E$10="Consumer's Risk",$E$7+D492*$K$7,$E$7-D492*$K$7))</f>
        <v>93.70072870392616</v>
      </c>
      <c r="F492" s="82">
        <f ca="1">IF('Conformity Assessment'!$I$19&lt;&gt;"Interval","-",IF($E$10="Consumer's Risk",$E$8-D492*$K$8,$E$8+D492*$K$8))</f>
        <v>105.47688713964581</v>
      </c>
      <c r="G492" s="50">
        <f t="shared" ca="1" si="22"/>
        <v>5.0008799541471048E-2</v>
      </c>
      <c r="H492" s="50">
        <f t="shared" ca="1" si="23"/>
        <v>5.0008808658976701E-2</v>
      </c>
      <c r="I492" s="50">
        <f t="shared" ca="1" si="24"/>
        <v>5.0008804100223875E-2</v>
      </c>
    </row>
    <row r="493" spans="3:9">
      <c r="C493" s="48">
        <v>478</v>
      </c>
      <c r="D493" s="51">
        <f ca="1">IF('Conformity Assessment'!$I$19&lt;&gt;"Interval","-",IF(ABS($E$11-I491)&lt;=ABS($E$11-I492),D491+(RAND()-0.5)*$M$17/C493,D492+(RAND()-0.5)*$M$17/C493))</f>
        <v>1.6449354216529175</v>
      </c>
      <c r="E493" s="82">
        <f ca="1">IF('Conformity Assessment'!$I$19&lt;&gt;"Interval","-",IF($E$10="Consumer's Risk",$E$7+D493*$K$7,$E$7-D493*$K$7))</f>
        <v>93.701104698719064</v>
      </c>
      <c r="F493" s="82">
        <f ca="1">IF('Conformity Assessment'!$I$19&lt;&gt;"Interval","-",IF($E$10="Consumer's Risk",$E$8-D493*$K$8,$E$8+D493*$K$8))</f>
        <v>105.47642759045448</v>
      </c>
      <c r="G493" s="50">
        <f t="shared" ca="1" si="22"/>
        <v>4.9991564618776699E-2</v>
      </c>
      <c r="H493" s="50">
        <f t="shared" ca="1" si="23"/>
        <v>4.9991573745116848E-2</v>
      </c>
      <c r="I493" s="50">
        <f t="shared" ca="1" si="24"/>
        <v>4.9991569181946777E-2</v>
      </c>
    </row>
    <row r="494" spans="3:9">
      <c r="C494" s="48">
        <v>479</v>
      </c>
      <c r="D494" s="51">
        <f ca="1">IF('Conformity Assessment'!$I$19&lt;&gt;"Interval","-",IF(ABS($E$11-I492)&lt;=ABS($E$11-I493),D492+(RAND()-0.5)*$M$17/C494,D493+(RAND()-0.5)*$M$17/C494))</f>
        <v>1.6449883137580184</v>
      </c>
      <c r="E494" s="82">
        <f ca="1">IF('Conformity Assessment'!$I$19&lt;&gt;"Interval","-",IF($E$10="Consumer's Risk",$E$7+D494*$K$7,$E$7-D494*$K$7))</f>
        <v>93.701223705955542</v>
      </c>
      <c r="F494" s="82">
        <f ca="1">IF('Conformity Assessment'!$I$19&lt;&gt;"Interval","-",IF($E$10="Consumer's Risk",$E$8-D494*$K$8,$E$8+D494*$K$8))</f>
        <v>105.47628213716546</v>
      </c>
      <c r="G494" s="50">
        <f t="shared" ca="1" si="22"/>
        <v>4.9986110528810829E-2</v>
      </c>
      <c r="H494" s="50">
        <f t="shared" ca="1" si="23"/>
        <v>4.9986119657949322E-2</v>
      </c>
      <c r="I494" s="50">
        <f t="shared" ca="1" si="24"/>
        <v>4.9986115093380079E-2</v>
      </c>
    </row>
    <row r="495" spans="3:9">
      <c r="C495" s="48">
        <v>480</v>
      </c>
      <c r="D495" s="51">
        <f ca="1">IF('Conformity Assessment'!$I$19&lt;&gt;"Interval","-",IF(ABS($E$11-I493)&lt;=ABS($E$11-I494),D493+(RAND()-0.5)*$M$17/C495,D494+(RAND()-0.5)*$M$17/C495))</f>
        <v>1.6450374480760563</v>
      </c>
      <c r="E495" s="82">
        <f ca="1">IF('Conformity Assessment'!$I$19&lt;&gt;"Interval","-",IF($E$10="Consumer's Risk",$E$7+D495*$K$7,$E$7-D495*$K$7))</f>
        <v>93.70133425817113</v>
      </c>
      <c r="F495" s="82">
        <f ca="1">IF('Conformity Assessment'!$I$19&lt;&gt;"Interval","-",IF($E$10="Consumer's Risk",$E$8-D495*$K$8,$E$8+D495*$K$8))</f>
        <v>105.47614701779085</v>
      </c>
      <c r="G495" s="50">
        <f t="shared" ca="1" si="22"/>
        <v>4.9981044356773835E-2</v>
      </c>
      <c r="H495" s="50">
        <f t="shared" ca="1" si="23"/>
        <v>4.9981053488512416E-2</v>
      </c>
      <c r="I495" s="50">
        <f t="shared" ca="1" si="24"/>
        <v>4.9981048922643129E-2</v>
      </c>
    </row>
    <row r="496" spans="3:9">
      <c r="C496" s="48">
        <v>481</v>
      </c>
      <c r="D496" s="51">
        <f ca="1">IF('Conformity Assessment'!$I$19&lt;&gt;"Interval","-",IF(ABS($E$11-I494)&lt;=ABS($E$11-I495),D494+(RAND()-0.5)*$M$17/C496,D495+(RAND()-0.5)*$M$17/C496))</f>
        <v>1.6447962592929632</v>
      </c>
      <c r="E496" s="82">
        <f ca="1">IF('Conformity Assessment'!$I$19&lt;&gt;"Interval","-",IF($E$10="Consumer's Risk",$E$7+D496*$K$7,$E$7-D496*$K$7))</f>
        <v>93.70079158340917</v>
      </c>
      <c r="F496" s="82">
        <f ca="1">IF('Conformity Assessment'!$I$19&lt;&gt;"Interval","-",IF($E$10="Consumer's Risk",$E$8-D496*$K$8,$E$8+D496*$K$8))</f>
        <v>105.47681028694436</v>
      </c>
      <c r="G496" s="50">
        <f t="shared" ca="1" si="22"/>
        <v>5.0005916929572E-2</v>
      </c>
      <c r="H496" s="50">
        <f t="shared" ca="1" si="23"/>
        <v>5.0005926048554583E-2</v>
      </c>
      <c r="I496" s="50">
        <f t="shared" ca="1" si="24"/>
        <v>5.0005921489063292E-2</v>
      </c>
    </row>
    <row r="497" spans="3:9">
      <c r="C497" s="48">
        <v>482</v>
      </c>
      <c r="D497" s="51">
        <f ca="1">IF('Conformity Assessment'!$I$19&lt;&gt;"Interval","-",IF(ABS($E$11-I495)&lt;=ABS($E$11-I496),D495+(RAND()-0.5)*$M$17/C497,D496+(RAND()-0.5)*$M$17/C497))</f>
        <v>1.6449138959647194</v>
      </c>
      <c r="E497" s="82">
        <f ca="1">IF('Conformity Assessment'!$I$19&lt;&gt;"Interval","-",IF($E$10="Consumer's Risk",$E$7+D497*$K$7,$E$7-D497*$K$7))</f>
        <v>93.701056265920613</v>
      </c>
      <c r="F497" s="82">
        <f ca="1">IF('Conformity Assessment'!$I$19&lt;&gt;"Interval","-",IF($E$10="Consumer's Risk",$E$8-D497*$K$8,$E$8+D497*$K$8))</f>
        <v>105.47648678609703</v>
      </c>
      <c r="G497" s="50">
        <f t="shared" ca="1" si="22"/>
        <v>4.9993784425037435E-2</v>
      </c>
      <c r="H497" s="50">
        <f t="shared" ca="1" si="23"/>
        <v>4.999379355023912E-2</v>
      </c>
      <c r="I497" s="50">
        <f t="shared" ca="1" si="24"/>
        <v>4.9993788987638274E-2</v>
      </c>
    </row>
    <row r="498" spans="3:9">
      <c r="C498" s="48">
        <v>483</v>
      </c>
      <c r="D498" s="51">
        <f ca="1">IF('Conformity Assessment'!$I$19&lt;&gt;"Interval","-",IF(ABS($E$11-I496)&lt;=ABS($E$11-I497),D496+(RAND()-0.5)*$M$17/C498,D497+(RAND()-0.5)*$M$17/C498))</f>
        <v>1.6447451684629444</v>
      </c>
      <c r="E498" s="82">
        <f ca="1">IF('Conformity Assessment'!$I$19&lt;&gt;"Interval","-",IF($E$10="Consumer's Risk",$E$7+D498*$K$7,$E$7-D498*$K$7))</f>
        <v>93.700676629041624</v>
      </c>
      <c r="F498" s="82">
        <f ca="1">IF('Conformity Assessment'!$I$19&lt;&gt;"Interval","-",IF($E$10="Consumer's Risk",$E$8-D498*$K$8,$E$8+D498*$K$8))</f>
        <v>105.4769507867269</v>
      </c>
      <c r="G498" s="50">
        <f t="shared" ca="1" si="22"/>
        <v>5.0011186933699714E-2</v>
      </c>
      <c r="H498" s="50">
        <f t="shared" ca="1" si="23"/>
        <v>5.0011196049982061E-2</v>
      </c>
      <c r="I498" s="50">
        <f t="shared" ca="1" si="24"/>
        <v>5.0011191491840884E-2</v>
      </c>
    </row>
    <row r="499" spans="3:9">
      <c r="C499" s="48">
        <v>484</v>
      </c>
      <c r="D499" s="51">
        <f ca="1">IF('Conformity Assessment'!$I$19&lt;&gt;"Interval","-",IF(ABS($E$11-I497)&lt;=ABS($E$11-I498),D497+(RAND()-0.5)*$M$17/C499,D498+(RAND()-0.5)*$M$17/C499))</f>
        <v>1.6450605799027316</v>
      </c>
      <c r="E499" s="82">
        <f ca="1">IF('Conformity Assessment'!$I$19&lt;&gt;"Interval","-",IF($E$10="Consumer's Risk",$E$7+D499*$K$7,$E$7-D499*$K$7))</f>
        <v>93.701386304781153</v>
      </c>
      <c r="F499" s="82">
        <f ca="1">IF('Conformity Assessment'!$I$19&lt;&gt;"Interval","-",IF($E$10="Consumer's Risk",$E$8-D499*$K$8,$E$8+D499*$K$8))</f>
        <v>105.47608340526749</v>
      </c>
      <c r="G499" s="50">
        <f t="shared" ca="1" si="22"/>
        <v>4.9978659407667415E-2</v>
      </c>
      <c r="H499" s="50">
        <f t="shared" ca="1" si="23"/>
        <v>4.9978668540630218E-2</v>
      </c>
      <c r="I499" s="50">
        <f t="shared" ca="1" si="24"/>
        <v>4.9978663974148817E-2</v>
      </c>
    </row>
    <row r="500" spans="3:9">
      <c r="C500" s="48">
        <v>485</v>
      </c>
      <c r="D500" s="51">
        <f ca="1">IF('Conformity Assessment'!$I$19&lt;&gt;"Interval","-",IF(ABS($E$11-I498)&lt;=ABS($E$11-I499),D498+(RAND()-0.5)*$M$17/C500,D499+(RAND()-0.5)*$M$17/C500))</f>
        <v>1.6448617849003457</v>
      </c>
      <c r="E500" s="82">
        <f ca="1">IF('Conformity Assessment'!$I$19&lt;&gt;"Interval","-",IF($E$10="Consumer's Risk",$E$7+D500*$K$7,$E$7-D500*$K$7))</f>
        <v>93.700939016025785</v>
      </c>
      <c r="F500" s="82">
        <f ca="1">IF('Conformity Assessment'!$I$19&lt;&gt;"Interval","-",IF($E$10="Consumer's Risk",$E$8-D500*$K$8,$E$8+D500*$K$8))</f>
        <v>105.47663009152404</v>
      </c>
      <c r="G500" s="50">
        <f t="shared" ca="1" si="22"/>
        <v>4.9999158630581367E-2</v>
      </c>
      <c r="H500" s="50">
        <f t="shared" ca="1" si="23"/>
        <v>4.9999167753027478E-2</v>
      </c>
      <c r="I500" s="50">
        <f t="shared" ca="1" si="24"/>
        <v>4.9999163191804419E-2</v>
      </c>
    </row>
    <row r="501" spans="3:9">
      <c r="C501" s="48">
        <v>486</v>
      </c>
      <c r="D501" s="51">
        <f ca="1">IF('Conformity Assessment'!$I$19&lt;&gt;"Interval","-",IF(ABS($E$11-I499)&lt;=ABS($E$11-I500),D499+(RAND()-0.5)*$M$17/C501,D500+(RAND()-0.5)*$M$17/C501))</f>
        <v>1.6447739914454782</v>
      </c>
      <c r="E501" s="82">
        <f ca="1">IF('Conformity Assessment'!$I$19&lt;&gt;"Interval","-",IF($E$10="Consumer's Risk",$E$7+D501*$K$7,$E$7-D501*$K$7))</f>
        <v>93.700741480752328</v>
      </c>
      <c r="F501" s="82">
        <f ca="1">IF('Conformity Assessment'!$I$19&lt;&gt;"Interval","-",IF($E$10="Consumer's Risk",$E$8-D501*$K$8,$E$8+D501*$K$8))</f>
        <v>105.47687152352493</v>
      </c>
      <c r="G501" s="50">
        <f t="shared" ca="1" si="22"/>
        <v>5.0008213797061961E-2</v>
      </c>
      <c r="H501" s="50">
        <f t="shared" ca="1" si="23"/>
        <v>5.0008222914867478E-2</v>
      </c>
      <c r="I501" s="50">
        <f t="shared" ca="1" si="24"/>
        <v>5.0008218355964723E-2</v>
      </c>
    </row>
    <row r="502" spans="3:9">
      <c r="C502" s="48">
        <v>487</v>
      </c>
      <c r="D502" s="51">
        <f ca="1">IF('Conformity Assessment'!$I$19&lt;&gt;"Interval","-",IF(ABS($E$11-I500)&lt;=ABS($E$11-I501),D500+(RAND()-0.5)*$M$17/C502,D501+(RAND()-0.5)*$M$17/C502))</f>
        <v>1.6449105642772452</v>
      </c>
      <c r="E502" s="82">
        <f ca="1">IF('Conformity Assessment'!$I$19&lt;&gt;"Interval","-",IF($E$10="Consumer's Risk",$E$7+D502*$K$7,$E$7-D502*$K$7))</f>
        <v>93.701048769623796</v>
      </c>
      <c r="F502" s="82">
        <f ca="1">IF('Conformity Assessment'!$I$19&lt;&gt;"Interval","-",IF($E$10="Consumer's Risk",$E$8-D502*$K$8,$E$8+D502*$K$8))</f>
        <v>105.47649594823757</v>
      </c>
      <c r="G502" s="50">
        <f t="shared" ca="1" si="22"/>
        <v>4.9994128007637299E-2</v>
      </c>
      <c r="H502" s="50">
        <f t="shared" ca="1" si="23"/>
        <v>4.9994137132662285E-2</v>
      </c>
      <c r="I502" s="50">
        <f t="shared" ca="1" si="24"/>
        <v>4.9994132570149792E-2</v>
      </c>
    </row>
    <row r="503" spans="3:9">
      <c r="C503" s="48">
        <v>488</v>
      </c>
      <c r="D503" s="51">
        <f ca="1">IF('Conformity Assessment'!$I$19&lt;&gt;"Interval","-",IF(ABS($E$11-I501)&lt;=ABS($E$11-I502),D501+(RAND()-0.5)*$M$17/C503,D502+(RAND()-0.5)*$M$17/C503))</f>
        <v>1.6449939980974426</v>
      </c>
      <c r="E503" s="82">
        <f ca="1">IF('Conformity Assessment'!$I$19&lt;&gt;"Interval","-",IF($E$10="Consumer's Risk",$E$7+D503*$K$7,$E$7-D503*$K$7))</f>
        <v>93.701236495719243</v>
      </c>
      <c r="F503" s="82">
        <f ca="1">IF('Conformity Assessment'!$I$19&lt;&gt;"Interval","-",IF($E$10="Consumer's Risk",$E$8-D503*$K$8,$E$8+D503*$K$8))</f>
        <v>105.47626650523203</v>
      </c>
      <c r="G503" s="50">
        <f t="shared" ca="1" si="22"/>
        <v>4.9985524403435261E-2</v>
      </c>
      <c r="H503" s="50">
        <f t="shared" ca="1" si="23"/>
        <v>4.9985533532874077E-2</v>
      </c>
      <c r="I503" s="50">
        <f t="shared" ca="1" si="24"/>
        <v>4.9985528968154669E-2</v>
      </c>
    </row>
    <row r="504" spans="3:9">
      <c r="C504" s="48">
        <v>489</v>
      </c>
      <c r="D504" s="51">
        <f ca="1">IF('Conformity Assessment'!$I$19&lt;&gt;"Interval","-",IF(ABS($E$11-I502)&lt;=ABS($E$11-I503),D502+(RAND()-0.5)*$M$17/C504,D503+(RAND()-0.5)*$M$17/C504))</f>
        <v>1.6448514055759837</v>
      </c>
      <c r="E504" s="82">
        <f ca="1">IF('Conformity Assessment'!$I$19&lt;&gt;"Interval","-",IF($E$10="Consumer's Risk",$E$7+D504*$K$7,$E$7-D504*$K$7))</f>
        <v>93.700915662545967</v>
      </c>
      <c r="F504" s="82">
        <f ca="1">IF('Conformity Assessment'!$I$19&lt;&gt;"Interval","-",IF($E$10="Consumer's Risk",$E$8-D504*$K$8,$E$8+D504*$K$8))</f>
        <v>105.47665863466605</v>
      </c>
      <c r="G504" s="50">
        <f t="shared" ca="1" si="22"/>
        <v>5.0000229103619669E-2</v>
      </c>
      <c r="H504" s="50">
        <f t="shared" ca="1" si="23"/>
        <v>5.0000238225517475E-2</v>
      </c>
      <c r="I504" s="50">
        <f t="shared" ca="1" si="24"/>
        <v>5.0000233664568572E-2</v>
      </c>
    </row>
    <row r="505" spans="3:9">
      <c r="C505" s="48">
        <v>490</v>
      </c>
      <c r="D505" s="51">
        <f ca="1">IF('Conformity Assessment'!$I$19&lt;&gt;"Interval","-",IF(ABS($E$11-I503)&lt;=ABS($E$11-I504),D503+(RAND()-0.5)*$M$17/C505,D504+(RAND()-0.5)*$M$17/C505))</f>
        <v>1.644980020628481</v>
      </c>
      <c r="E505" s="82">
        <f ca="1">IF('Conformity Assessment'!$I$19&lt;&gt;"Interval","-",IF($E$10="Consumer's Risk",$E$7+D505*$K$7,$E$7-D505*$K$7))</f>
        <v>93.701205046414088</v>
      </c>
      <c r="F505" s="82">
        <f ca="1">IF('Conformity Assessment'!$I$19&lt;&gt;"Interval","-",IF($E$10="Consumer's Risk",$E$8-D505*$K$8,$E$8+D505*$K$8))</f>
        <v>105.47630494327167</v>
      </c>
      <c r="G505" s="50">
        <f t="shared" ca="1" si="22"/>
        <v>4.9986965662395209E-2</v>
      </c>
      <c r="H505" s="50">
        <f t="shared" ca="1" si="23"/>
        <v>4.9986974791094707E-2</v>
      </c>
      <c r="I505" s="50">
        <f t="shared" ca="1" si="24"/>
        <v>4.9986970226744962E-2</v>
      </c>
    </row>
    <row r="506" spans="3:9">
      <c r="C506" s="48">
        <v>491</v>
      </c>
      <c r="D506" s="51">
        <f ca="1">IF('Conformity Assessment'!$I$19&lt;&gt;"Interval","-",IF(ABS($E$11-I504)&lt;=ABS($E$11-I505),D504+(RAND()-0.5)*$M$17/C506,D505+(RAND()-0.5)*$M$17/C506))</f>
        <v>1.6447244828310459</v>
      </c>
      <c r="E506" s="82">
        <f ca="1">IF('Conformity Assessment'!$I$19&lt;&gt;"Interval","-",IF($E$10="Consumer's Risk",$E$7+D506*$K$7,$E$7-D506*$K$7))</f>
        <v>93.700630086369856</v>
      </c>
      <c r="F506" s="82">
        <f ca="1">IF('Conformity Assessment'!$I$19&lt;&gt;"Interval","-",IF($E$10="Consumer's Risk",$E$8-D506*$K$8,$E$8+D506*$K$8))</f>
        <v>105.47700767221463</v>
      </c>
      <c r="G506" s="50">
        <f t="shared" ca="1" si="22"/>
        <v>5.0013320776512098E-2</v>
      </c>
      <c r="H506" s="50">
        <f t="shared" ca="1" si="23"/>
        <v>5.0013329891701687E-2</v>
      </c>
      <c r="I506" s="50">
        <f t="shared" ca="1" si="24"/>
        <v>5.0013325334106892E-2</v>
      </c>
    </row>
    <row r="507" spans="3:9">
      <c r="C507" s="48">
        <v>492</v>
      </c>
      <c r="D507" s="51">
        <f ca="1">IF('Conformity Assessment'!$I$19&lt;&gt;"Interval","-",IF(ABS($E$11-I505)&lt;=ABS($E$11-I506),D505+(RAND()-0.5)*$M$17/C507,D506+(RAND()-0.5)*$M$17/C507))</f>
        <v>1.6451405069105192</v>
      </c>
      <c r="E507" s="82">
        <f ca="1">IF('Conformity Assessment'!$I$19&lt;&gt;"Interval","-",IF($E$10="Consumer's Risk",$E$7+D507*$K$7,$E$7-D507*$K$7))</f>
        <v>93.701566140548664</v>
      </c>
      <c r="F507" s="82">
        <f ca="1">IF('Conformity Assessment'!$I$19&lt;&gt;"Interval","-",IF($E$10="Consumer's Risk",$E$8-D507*$K$8,$E$8+D507*$K$8))</f>
        <v>105.47586360599607</v>
      </c>
      <c r="G507" s="50">
        <f t="shared" ca="1" si="22"/>
        <v>4.9970419432059328E-2</v>
      </c>
      <c r="H507" s="50">
        <f t="shared" ca="1" si="23"/>
        <v>4.9970428569252934E-2</v>
      </c>
      <c r="I507" s="50">
        <f t="shared" ca="1" si="24"/>
        <v>4.9970424000656127E-2</v>
      </c>
    </row>
    <row r="508" spans="3:9">
      <c r="C508" s="48">
        <v>493</v>
      </c>
      <c r="D508" s="51">
        <f ca="1">IF('Conformity Assessment'!$I$19&lt;&gt;"Interval","-",IF(ABS($E$11-I506)&lt;=ABS($E$11-I507),D506+(RAND()-0.5)*$M$17/C508,D507+(RAND()-0.5)*$M$17/C508))</f>
        <v>1.6447180058400293</v>
      </c>
      <c r="E508" s="82">
        <f ca="1">IF('Conformity Assessment'!$I$19&lt;&gt;"Interval","-",IF($E$10="Consumer's Risk",$E$7+D508*$K$7,$E$7-D508*$K$7))</f>
        <v>93.700615513140065</v>
      </c>
      <c r="F508" s="82">
        <f ca="1">IF('Conformity Assessment'!$I$19&lt;&gt;"Interval","-",IF($E$10="Consumer's Risk",$E$8-D508*$K$8,$E$8+D508*$K$8))</f>
        <v>105.47702548393993</v>
      </c>
      <c r="G508" s="50">
        <f t="shared" ca="1" si="22"/>
        <v>5.0013988930597206E-2</v>
      </c>
      <c r="H508" s="50">
        <f t="shared" ca="1" si="23"/>
        <v>5.0013998045444784E-2</v>
      </c>
      <c r="I508" s="50">
        <f t="shared" ca="1" si="24"/>
        <v>5.0013993488020991E-2</v>
      </c>
    </row>
    <row r="509" spans="3:9">
      <c r="C509" s="48">
        <v>494</v>
      </c>
      <c r="D509" s="51">
        <f ca="1">IF('Conformity Assessment'!$I$19&lt;&gt;"Interval","-",IF(ABS($E$11-I507)&lt;=ABS($E$11-I508),D507+(RAND()-0.5)*$M$17/C509,D508+(RAND()-0.5)*$M$17/C509))</f>
        <v>1.6446025902633696</v>
      </c>
      <c r="E509" s="82">
        <f ca="1">IF('Conformity Assessment'!$I$19&lt;&gt;"Interval","-",IF($E$10="Consumer's Risk",$E$7+D509*$K$7,$E$7-D509*$K$7))</f>
        <v>93.700355828092583</v>
      </c>
      <c r="F509" s="82">
        <f ca="1">IF('Conformity Assessment'!$I$19&lt;&gt;"Interval","-",IF($E$10="Consumer's Risk",$E$8-D509*$K$8,$E$8+D509*$K$8))</f>
        <v>105.47734287677574</v>
      </c>
      <c r="G509" s="50">
        <f t="shared" ca="1" si="22"/>
        <v>5.0025896175668945E-2</v>
      </c>
      <c r="H509" s="50">
        <f t="shared" ca="1" si="23"/>
        <v>5.0025905284421163E-2</v>
      </c>
      <c r="I509" s="50">
        <f t="shared" ca="1" si="24"/>
        <v>5.002590073004505E-2</v>
      </c>
    </row>
    <row r="510" spans="3:9">
      <c r="C510" s="48">
        <v>495</v>
      </c>
      <c r="D510" s="51">
        <f ca="1">IF('Conformity Assessment'!$I$19&lt;&gt;"Interval","-",IF(ABS($E$11-I508)&lt;=ABS($E$11-I509),D508+(RAND()-0.5)*$M$17/C510,D509+(RAND()-0.5)*$M$17/C510))</f>
        <v>1.6445180619170685</v>
      </c>
      <c r="E510" s="82">
        <f ca="1">IF('Conformity Assessment'!$I$19&lt;&gt;"Interval","-",IF($E$10="Consumer's Risk",$E$7+D510*$K$7,$E$7-D510*$K$7))</f>
        <v>93.700165639313411</v>
      </c>
      <c r="F510" s="82">
        <f ca="1">IF('Conformity Assessment'!$I$19&lt;&gt;"Interval","-",IF($E$10="Consumer's Risk",$E$8-D510*$K$8,$E$8+D510*$K$8))</f>
        <v>105.47757532972807</v>
      </c>
      <c r="G510" s="50">
        <f t="shared" ca="1" si="22"/>
        <v>5.0034618267268412E-2</v>
      </c>
      <c r="H510" s="50">
        <f t="shared" ca="1" si="23"/>
        <v>5.0034627371559441E-2</v>
      </c>
      <c r="I510" s="50">
        <f t="shared" ca="1" si="24"/>
        <v>5.0034622819413926E-2</v>
      </c>
    </row>
    <row r="511" spans="3:9">
      <c r="C511" s="48">
        <v>496</v>
      </c>
      <c r="D511" s="51">
        <f ca="1">IF('Conformity Assessment'!$I$19&lt;&gt;"Interval","-",IF(ABS($E$11-I509)&lt;=ABS($E$11-I510),D509+(RAND()-0.5)*$M$17/C511,D510+(RAND()-0.5)*$M$17/C511))</f>
        <v>1.6446864265050467</v>
      </c>
      <c r="E511" s="82">
        <f ca="1">IF('Conformity Assessment'!$I$19&lt;&gt;"Interval","-",IF($E$10="Consumer's Risk",$E$7+D511*$K$7,$E$7-D511*$K$7))</f>
        <v>93.700544459636362</v>
      </c>
      <c r="F511" s="82">
        <f ca="1">IF('Conformity Assessment'!$I$19&lt;&gt;"Interval","-",IF($E$10="Consumer's Risk",$E$8-D511*$K$8,$E$8+D511*$K$8))</f>
        <v>105.47711232711112</v>
      </c>
      <c r="G511" s="50">
        <f t="shared" ca="1" si="22"/>
        <v>5.0017246696736822E-2</v>
      </c>
      <c r="H511" s="50">
        <f t="shared" ca="1" si="23"/>
        <v>5.001725580991611E-2</v>
      </c>
      <c r="I511" s="50">
        <f t="shared" ca="1" si="24"/>
        <v>5.001725125332647E-2</v>
      </c>
    </row>
    <row r="512" spans="3:9">
      <c r="C512" s="48">
        <v>497</v>
      </c>
      <c r="D512" s="51">
        <f ca="1">IF('Conformity Assessment'!$I$19&lt;&gt;"Interval","-",IF(ABS($E$11-I510)&lt;=ABS($E$11-I511),D510+(RAND()-0.5)*$M$17/C512,D511+(RAND()-0.5)*$M$17/C512))</f>
        <v>1.6448812874210059</v>
      </c>
      <c r="E512" s="82">
        <f ca="1">IF('Conformity Assessment'!$I$19&lt;&gt;"Interval","-",IF($E$10="Consumer's Risk",$E$7+D512*$K$7,$E$7-D512*$K$7))</f>
        <v>93.700982896697269</v>
      </c>
      <c r="F512" s="82">
        <f ca="1">IF('Conformity Assessment'!$I$19&lt;&gt;"Interval","-",IF($E$10="Consumer's Risk",$E$8-D512*$K$8,$E$8+D512*$K$8))</f>
        <v>105.47657645959224</v>
      </c>
      <c r="G512" s="50">
        <f t="shared" ca="1" si="22"/>
        <v>4.9997147284875608E-2</v>
      </c>
      <c r="H512" s="50">
        <f t="shared" ca="1" si="23"/>
        <v>4.9997156408353262E-2</v>
      </c>
      <c r="I512" s="50">
        <f t="shared" ca="1" si="24"/>
        <v>4.9997151846614435E-2</v>
      </c>
    </row>
    <row r="513" spans="3:9">
      <c r="C513" s="48">
        <v>498</v>
      </c>
      <c r="D513" s="51">
        <f ca="1">IF('Conformity Assessment'!$I$19&lt;&gt;"Interval","-",IF(ABS($E$11-I511)&lt;=ABS($E$11-I512),D511+(RAND()-0.5)*$M$17/C513,D512+(RAND()-0.5)*$M$17/C513))</f>
        <v>1.6447463978538328</v>
      </c>
      <c r="E513" s="82">
        <f ca="1">IF('Conformity Assessment'!$I$19&lt;&gt;"Interval","-",IF($E$10="Consumer's Risk",$E$7+D513*$K$7,$E$7-D513*$K$7))</f>
        <v>93.700679395171122</v>
      </c>
      <c r="F513" s="82">
        <f ca="1">IF('Conformity Assessment'!$I$19&lt;&gt;"Interval","-",IF($E$10="Consumer's Risk",$E$8-D513*$K$8,$E$8+D513*$K$8))</f>
        <v>105.47694740590197</v>
      </c>
      <c r="G513" s="50">
        <f t="shared" ca="1" si="22"/>
        <v>5.0011060117190337E-2</v>
      </c>
      <c r="H513" s="50">
        <f t="shared" ca="1" si="23"/>
        <v>5.001106923353784E-2</v>
      </c>
      <c r="I513" s="50">
        <f t="shared" ca="1" si="24"/>
        <v>5.0011064675364092E-2</v>
      </c>
    </row>
    <row r="514" spans="3:9">
      <c r="C514" s="48">
        <v>499</v>
      </c>
      <c r="D514" s="51">
        <f ca="1">IF('Conformity Assessment'!$I$19&lt;&gt;"Interval","-",IF(ABS($E$11-I512)&lt;=ABS($E$11-I513),D512+(RAND()-0.5)*$M$17/C514,D513+(RAND()-0.5)*$M$17/C514))</f>
        <v>1.6450753683368293</v>
      </c>
      <c r="E514" s="82">
        <f ca="1">IF('Conformity Assessment'!$I$19&lt;&gt;"Interval","-",IF($E$10="Consumer's Risk",$E$7+D514*$K$7,$E$7-D514*$K$7))</f>
        <v>93.701419578757864</v>
      </c>
      <c r="F514" s="82">
        <f ca="1">IF('Conformity Assessment'!$I$19&lt;&gt;"Interval","-",IF($E$10="Consumer's Risk",$E$8-D514*$K$8,$E$8+D514*$K$8))</f>
        <v>105.47604273707373</v>
      </c>
      <c r="G514" s="50">
        <f t="shared" ca="1" si="22"/>
        <v>4.9977134730731773E-2</v>
      </c>
      <c r="H514" s="50">
        <f t="shared" ca="1" si="23"/>
        <v>4.9977143864477221E-2</v>
      </c>
      <c r="I514" s="50">
        <f t="shared" ca="1" si="24"/>
        <v>4.99771392976045E-2</v>
      </c>
    </row>
    <row r="515" spans="3:9">
      <c r="C515" s="48">
        <v>500</v>
      </c>
      <c r="D515" s="51">
        <f ca="1">IF('Conformity Assessment'!$I$19&lt;&gt;"Interval","-",IF(ABS($E$11-I513)&lt;=ABS($E$11-I514),D513+(RAND()-0.5)*$M$17/C515,D514+(RAND()-0.5)*$M$17/C515))</f>
        <v>1.6446107489068118</v>
      </c>
      <c r="E515" s="82">
        <f ca="1">IF('Conformity Assessment'!$I$19&lt;&gt;"Interval","-",IF($E$10="Consumer's Risk",$E$7+D515*$K$7,$E$7-D515*$K$7))</f>
        <v>93.700374185040332</v>
      </c>
      <c r="F515" s="82">
        <f ca="1">IF('Conformity Assessment'!$I$19&lt;&gt;"Interval","-",IF($E$10="Consumer's Risk",$E$8-D515*$K$8,$E$8+D515*$K$8))</f>
        <v>105.47732044050626</v>
      </c>
      <c r="G515" s="50">
        <f t="shared" ca="1" si="22"/>
        <v>5.0025054386905965E-2</v>
      </c>
      <c r="H515" s="50">
        <f t="shared" ca="1" si="23"/>
        <v>5.0025063496088776E-2</v>
      </c>
      <c r="I515" s="50">
        <f t="shared" ca="1" si="24"/>
        <v>5.002505894149737E-2</v>
      </c>
    </row>
    <row r="516" spans="3:9">
      <c r="C516" s="48">
        <v>501</v>
      </c>
      <c r="D516" s="51">
        <f ca="1">IF('Conformity Assessment'!$I$19&lt;&gt;"Interval","-",IF(ABS($E$11-I514)&lt;=ABS($E$11-I515),D514+(RAND()-0.5)*$M$17/C516,D515+(RAND()-0.5)*$M$17/C516))</f>
        <v>1.6450122078904177</v>
      </c>
      <c r="E516" s="82">
        <f ca="1">IF('Conformity Assessment'!$I$19&lt;&gt;"Interval","-",IF($E$10="Consumer's Risk",$E$7+D516*$K$7,$E$7-D516*$K$7))</f>
        <v>93.701277467753442</v>
      </c>
      <c r="F516" s="82">
        <f ca="1">IF('Conformity Assessment'!$I$19&lt;&gt;"Interval","-",IF($E$10="Consumer's Risk",$E$8-D516*$K$8,$E$8+D516*$K$8))</f>
        <v>105.47621642830136</v>
      </c>
      <c r="G516" s="50">
        <f t="shared" ca="1" si="22"/>
        <v>4.9983646786495806E-2</v>
      </c>
      <c r="H516" s="50">
        <f t="shared" ca="1" si="23"/>
        <v>4.9983655916898614E-2</v>
      </c>
      <c r="I516" s="50">
        <f t="shared" ca="1" si="24"/>
        <v>4.998365135169721E-2</v>
      </c>
    </row>
    <row r="517" spans="3:9">
      <c r="C517" s="48">
        <v>502</v>
      </c>
      <c r="D517" s="51">
        <f ca="1">IF('Conformity Assessment'!$I$19&lt;&gt;"Interval","-",IF(ABS($E$11-I515)&lt;=ABS($E$11-I516),D515+(RAND()-0.5)*$M$17/C517,D516+(RAND()-0.5)*$M$17/C517))</f>
        <v>1.645078121733845</v>
      </c>
      <c r="E517" s="82">
        <f ca="1">IF('Conformity Assessment'!$I$19&lt;&gt;"Interval","-",IF($E$10="Consumer's Risk",$E$7+D517*$K$7,$E$7-D517*$K$7))</f>
        <v>93.70142577390115</v>
      </c>
      <c r="F517" s="82">
        <f ca="1">IF('Conformity Assessment'!$I$19&lt;&gt;"Interval","-",IF($E$10="Consumer's Risk",$E$8-D517*$K$8,$E$8+D517*$K$8))</f>
        <v>105.47603516523192</v>
      </c>
      <c r="G517" s="50">
        <f t="shared" ca="1" si="22"/>
        <v>4.9976850861572518E-2</v>
      </c>
      <c r="H517" s="50">
        <f t="shared" ca="1" si="23"/>
        <v>4.9976859995463238E-2</v>
      </c>
      <c r="I517" s="50">
        <f t="shared" ca="1" si="24"/>
        <v>4.9976855428517875E-2</v>
      </c>
    </row>
    <row r="518" spans="3:9">
      <c r="C518" s="48">
        <v>503</v>
      </c>
      <c r="D518" s="51">
        <f ca="1">IF('Conformity Assessment'!$I$19&lt;&gt;"Interval","-",IF(ABS($E$11-I516)&lt;=ABS($E$11-I517),D516+(RAND()-0.5)*$M$17/C518,D517+(RAND()-0.5)*$M$17/C518))</f>
        <v>1.6450905517235042</v>
      </c>
      <c r="E518" s="82">
        <f ca="1">IF('Conformity Assessment'!$I$19&lt;&gt;"Interval","-",IF($E$10="Consumer's Risk",$E$7+D518*$K$7,$E$7-D518*$K$7))</f>
        <v>93.70145374137789</v>
      </c>
      <c r="F518" s="82">
        <f ca="1">IF('Conformity Assessment'!$I$19&lt;&gt;"Interval","-",IF($E$10="Consumer's Risk",$E$8-D518*$K$8,$E$8+D518*$K$8))</f>
        <v>105.47600098276037</v>
      </c>
      <c r="G518" s="50">
        <f t="shared" ca="1" si="22"/>
        <v>4.99755693730594E-2</v>
      </c>
      <c r="H518" s="50">
        <f t="shared" ca="1" si="23"/>
        <v>4.9975578507608857E-2</v>
      </c>
      <c r="I518" s="50">
        <f t="shared" ca="1" si="24"/>
        <v>4.9975573940334125E-2</v>
      </c>
    </row>
    <row r="519" spans="3:9">
      <c r="C519" s="48">
        <v>504</v>
      </c>
      <c r="D519" s="51">
        <f ca="1">IF('Conformity Assessment'!$I$19&lt;&gt;"Interval","-",IF(ABS($E$11-I517)&lt;=ABS($E$11-I518),D517+(RAND()-0.5)*$M$17/C519,D518+(RAND()-0.5)*$M$17/C519))</f>
        <v>1.6450675742764072</v>
      </c>
      <c r="E519" s="82">
        <f ca="1">IF('Conformity Assessment'!$I$19&lt;&gt;"Interval","-",IF($E$10="Consumer's Risk",$E$7+D519*$K$7,$E$7-D519*$K$7))</f>
        <v>93.701402042121913</v>
      </c>
      <c r="F519" s="82">
        <f ca="1">IF('Conformity Assessment'!$I$19&lt;&gt;"Interval","-",IF($E$10="Consumer's Risk",$E$8-D519*$K$8,$E$8+D519*$K$8))</f>
        <v>105.47606417073987</v>
      </c>
      <c r="G519" s="50">
        <f t="shared" ca="1" si="22"/>
        <v>4.9977938288141566E-2</v>
      </c>
      <c r="H519" s="50">
        <f t="shared" ca="1" si="23"/>
        <v>4.9977947421473913E-2</v>
      </c>
      <c r="I519" s="50">
        <f t="shared" ca="1" si="24"/>
        <v>4.9977942854807736E-2</v>
      </c>
    </row>
    <row r="520" spans="3:9">
      <c r="C520" s="48">
        <v>505</v>
      </c>
      <c r="D520" s="51">
        <f ca="1">IF('Conformity Assessment'!$I$19&lt;&gt;"Interval","-",IF(ABS($E$11-I518)&lt;=ABS($E$11-I519),D518+(RAND()-0.5)*$M$17/C520,D519+(RAND()-0.5)*$M$17/C520))</f>
        <v>1.6449885805302653</v>
      </c>
      <c r="E520" s="82">
        <f ca="1">IF('Conformity Assessment'!$I$19&lt;&gt;"Interval","-",IF($E$10="Consumer's Risk",$E$7+D520*$K$7,$E$7-D520*$K$7))</f>
        <v>93.701224306193097</v>
      </c>
      <c r="F520" s="82">
        <f ca="1">IF('Conformity Assessment'!$I$19&lt;&gt;"Interval","-",IF($E$10="Consumer's Risk",$E$8-D520*$K$8,$E$8+D520*$K$8))</f>
        <v>105.47628140354178</v>
      </c>
      <c r="G520" s="50">
        <f t="shared" ca="1" si="22"/>
        <v>4.9986083021185318E-2</v>
      </c>
      <c r="H520" s="50">
        <f t="shared" ca="1" si="23"/>
        <v>4.9986092150337925E-2</v>
      </c>
      <c r="I520" s="50">
        <f t="shared" ca="1" si="24"/>
        <v>4.9986087585761618E-2</v>
      </c>
    </row>
    <row r="521" spans="3:9">
      <c r="C521" s="48">
        <v>506</v>
      </c>
      <c r="D521" s="51">
        <f ca="1">IF('Conformity Assessment'!$I$19&lt;&gt;"Interval","-",IF(ABS($E$11-I519)&lt;=ABS($E$11-I520),D519+(RAND()-0.5)*$M$17/C521,D520+(RAND()-0.5)*$M$17/C521))</f>
        <v>1.6451593517085099</v>
      </c>
      <c r="E521" s="82">
        <f ca="1">IF('Conformity Assessment'!$I$19&lt;&gt;"Interval","-",IF($E$10="Consumer's Risk",$E$7+D521*$K$7,$E$7-D521*$K$7))</f>
        <v>93.701608541344143</v>
      </c>
      <c r="F521" s="82">
        <f ca="1">IF('Conformity Assessment'!$I$19&lt;&gt;"Interval","-",IF($E$10="Consumer's Risk",$E$8-D521*$K$8,$E$8+D521*$K$8))</f>
        <v>105.4758117828016</v>
      </c>
      <c r="G521" s="50">
        <f t="shared" ca="1" si="22"/>
        <v>4.9968476808850873E-2</v>
      </c>
      <c r="H521" s="50">
        <f t="shared" ca="1" si="23"/>
        <v>4.9968485947042743E-2</v>
      </c>
      <c r="I521" s="50">
        <f t="shared" ca="1" si="24"/>
        <v>4.9968481377946808E-2</v>
      </c>
    </row>
    <row r="522" spans="3:9">
      <c r="C522" s="48">
        <v>507</v>
      </c>
      <c r="D522" s="51">
        <f ca="1">IF('Conformity Assessment'!$I$19&lt;&gt;"Interval","-",IF(ABS($E$11-I520)&lt;=ABS($E$11-I521),D520+(RAND()-0.5)*$M$17/C522,D521+(RAND()-0.5)*$M$17/C522))</f>
        <v>1.6451617679158965</v>
      </c>
      <c r="E522" s="82">
        <f ca="1">IF('Conformity Assessment'!$I$19&lt;&gt;"Interval","-",IF($E$10="Consumer's Risk",$E$7+D522*$K$7,$E$7-D522*$K$7))</f>
        <v>93.701613977810766</v>
      </c>
      <c r="F522" s="82">
        <f ca="1">IF('Conformity Assessment'!$I$19&lt;&gt;"Interval","-",IF($E$10="Consumer's Risk",$E$8-D522*$K$8,$E$8+D522*$K$8))</f>
        <v>105.47580513823128</v>
      </c>
      <c r="G522" s="50">
        <f t="shared" ca="1" si="22"/>
        <v>4.996822773754421E-2</v>
      </c>
      <c r="H522" s="50">
        <f t="shared" ca="1" si="23"/>
        <v>4.9968236875863908E-2</v>
      </c>
      <c r="I522" s="50">
        <f t="shared" ca="1" si="24"/>
        <v>4.9968232306704059E-2</v>
      </c>
    </row>
    <row r="523" spans="3:9">
      <c r="C523" s="48">
        <v>508</v>
      </c>
      <c r="D523" s="51">
        <f ca="1">IF('Conformity Assessment'!$I$19&lt;&gt;"Interval","-",IF(ABS($E$11-I521)&lt;=ABS($E$11-I522),D521+(RAND()-0.5)*$M$17/C523,D522+(RAND()-0.5)*$M$17/C523))</f>
        <v>1.6449939287058324</v>
      </c>
      <c r="E523" s="82">
        <f ca="1">IF('Conformity Assessment'!$I$19&lt;&gt;"Interval","-",IF($E$10="Consumer's Risk",$E$7+D523*$K$7,$E$7-D523*$K$7))</f>
        <v>93.701236339588121</v>
      </c>
      <c r="F523" s="82">
        <f ca="1">IF('Conformity Assessment'!$I$19&lt;&gt;"Interval","-",IF($E$10="Consumer's Risk",$E$8-D523*$K$8,$E$8+D523*$K$8))</f>
        <v>105.47626669605896</v>
      </c>
      <c r="G523" s="50">
        <f t="shared" ca="1" si="22"/>
        <v>4.9985531558531492E-2</v>
      </c>
      <c r="H523" s="50">
        <f t="shared" ca="1" si="23"/>
        <v>4.9985540687966588E-2</v>
      </c>
      <c r="I523" s="50">
        <f t="shared" ca="1" si="24"/>
        <v>4.998553612324904E-2</v>
      </c>
    </row>
    <row r="524" spans="3:9">
      <c r="C524" s="48">
        <v>509</v>
      </c>
      <c r="D524" s="51">
        <f ca="1">IF('Conformity Assessment'!$I$19&lt;&gt;"Interval","-",IF(ABS($E$11-I522)&lt;=ABS($E$11-I523),D522+(RAND()-0.5)*$M$17/C524,D523+(RAND()-0.5)*$M$17/C524))</f>
        <v>1.6449715170367858</v>
      </c>
      <c r="E524" s="82">
        <f ca="1">IF('Conformity Assessment'!$I$19&lt;&gt;"Interval","-",IF($E$10="Consumer's Risk",$E$7+D524*$K$7,$E$7-D524*$K$7))</f>
        <v>93.701185913332765</v>
      </c>
      <c r="F524" s="82">
        <f ca="1">IF('Conformity Assessment'!$I$19&lt;&gt;"Interval","-",IF($E$10="Consumer's Risk",$E$8-D524*$K$8,$E$8+D524*$K$8))</f>
        <v>105.47632832814884</v>
      </c>
      <c r="G524" s="50">
        <f t="shared" ca="1" si="22"/>
        <v>4.998784250958295E-2</v>
      </c>
      <c r="H524" s="50">
        <f t="shared" ca="1" si="23"/>
        <v>4.9987851637832328E-2</v>
      </c>
      <c r="I524" s="50">
        <f t="shared" ca="1" si="24"/>
        <v>4.9987847073707639E-2</v>
      </c>
    </row>
    <row r="525" spans="3:9">
      <c r="C525" s="48">
        <v>510</v>
      </c>
      <c r="D525" s="51">
        <f ca="1">IF('Conformity Assessment'!$I$19&lt;&gt;"Interval","-",IF(ABS($E$11-I523)&lt;=ABS($E$11-I524),D523+(RAND()-0.5)*$M$17/C525,D524+(RAND()-0.5)*$M$17/C525))</f>
        <v>1.6448505833266687</v>
      </c>
      <c r="E525" s="82">
        <f ca="1">IF('Conformity Assessment'!$I$19&lt;&gt;"Interval","-",IF($E$10="Consumer's Risk",$E$7+D525*$K$7,$E$7-D525*$K$7))</f>
        <v>93.700913812484998</v>
      </c>
      <c r="F525" s="82">
        <f ca="1">IF('Conformity Assessment'!$I$19&lt;&gt;"Interval","-",IF($E$10="Consumer's Risk",$E$8-D525*$K$8,$E$8+D525*$K$8))</f>
        <v>105.47666089585167</v>
      </c>
      <c r="G525" s="50">
        <f t="shared" ca="1" si="22"/>
        <v>5.0000313907196954E-2</v>
      </c>
      <c r="H525" s="50">
        <f t="shared" ca="1" si="23"/>
        <v>5.0000323029050719E-2</v>
      </c>
      <c r="I525" s="50">
        <f t="shared" ca="1" si="24"/>
        <v>5.0000318468123833E-2</v>
      </c>
    </row>
    <row r="526" spans="3:9">
      <c r="C526" s="48">
        <v>511</v>
      </c>
      <c r="D526" s="51">
        <f ca="1">IF('Conformity Assessment'!$I$19&lt;&gt;"Interval","-",IF(ABS($E$11-I524)&lt;=ABS($E$11-I525),D524+(RAND()-0.5)*$M$17/C526,D525+(RAND()-0.5)*$M$17/C526))</f>
        <v>1.6447132163387252</v>
      </c>
      <c r="E526" s="82">
        <f ca="1">IF('Conformity Assessment'!$I$19&lt;&gt;"Interval","-",IF($E$10="Consumer's Risk",$E$7+D526*$K$7,$E$7-D526*$K$7))</f>
        <v>93.700604736762131</v>
      </c>
      <c r="F526" s="82">
        <f ca="1">IF('Conformity Assessment'!$I$19&lt;&gt;"Interval","-",IF($E$10="Consumer's Risk",$E$8-D526*$K$8,$E$8+D526*$K$8))</f>
        <v>105.47703865506851</v>
      </c>
      <c r="G526" s="50">
        <f t="shared" ca="1" si="22"/>
        <v>5.0014483011028003E-2</v>
      </c>
      <c r="H526" s="50">
        <f t="shared" ca="1" si="23"/>
        <v>5.0014492125622548E-2</v>
      </c>
      <c r="I526" s="50">
        <f t="shared" ca="1" si="24"/>
        <v>5.0014487568325272E-2</v>
      </c>
    </row>
    <row r="527" spans="3:9">
      <c r="C527" s="48">
        <v>512</v>
      </c>
      <c r="D527" s="51">
        <f ca="1">IF('Conformity Assessment'!$I$19&lt;&gt;"Interval","-",IF(ABS($E$11-I525)&lt;=ABS($E$11-I526),D525+(RAND()-0.5)*$M$17/C527,D526+(RAND()-0.5)*$M$17/C527))</f>
        <v>1.6446792016298148</v>
      </c>
      <c r="E527" s="82">
        <f ca="1">IF('Conformity Assessment'!$I$19&lt;&gt;"Interval","-",IF($E$10="Consumer's Risk",$E$7+D527*$K$7,$E$7-D527*$K$7))</f>
        <v>93.700528203667091</v>
      </c>
      <c r="F527" s="82">
        <f ca="1">IF('Conformity Assessment'!$I$19&lt;&gt;"Interval","-",IF($E$10="Consumer's Risk",$E$8-D527*$K$8,$E$8+D527*$K$8))</f>
        <v>105.47713219551801</v>
      </c>
      <c r="G527" s="50">
        <f t="shared" ca="1" si="22"/>
        <v>5.0017992048245752E-2</v>
      </c>
      <c r="H527" s="50">
        <f t="shared" ca="1" si="23"/>
        <v>5.0018001161043671E-2</v>
      </c>
      <c r="I527" s="50">
        <f t="shared" ca="1" si="24"/>
        <v>5.0017996604644711E-2</v>
      </c>
    </row>
    <row r="528" spans="3:9">
      <c r="C528" s="48">
        <v>513</v>
      </c>
      <c r="D528" s="51">
        <f ca="1">IF('Conformity Assessment'!$I$19&lt;&gt;"Interval","-",IF(ABS($E$11-I526)&lt;=ABS($E$11-I527),D526+(RAND()-0.5)*$M$17/C528,D527+(RAND()-0.5)*$M$17/C528))</f>
        <v>1.6445518312215988</v>
      </c>
      <c r="E528" s="82">
        <f ca="1">IF('Conformity Assessment'!$I$19&lt;&gt;"Interval","-",IF($E$10="Consumer's Risk",$E$7+D528*$K$7,$E$7-D528*$K$7))</f>
        <v>93.70024162024859</v>
      </c>
      <c r="F528" s="82">
        <f ca="1">IF('Conformity Assessment'!$I$19&lt;&gt;"Interval","-",IF($E$10="Consumer's Risk",$E$8-D528*$K$8,$E$8+D528*$K$8))</f>
        <v>105.47748246414061</v>
      </c>
      <c r="G528" s="50">
        <f t="shared" ref="G528:G591" ca="1" si="25">IF(E528="-","-",IF($G$13="Consumer's Risk",_xlfn.NORM.DIST($E$7,E528,$K$7,TRUE)+(1-_xlfn.NORM.DIST($E$8,E528,$K$7,TRUE)),(_xlfn.NORM.DIST($E$8,E528,$K$7,TRUE)-_xlfn.NORM.DIST($E$7,E528,$K$7,TRUE))))</f>
        <v>5.0031133622486429E-2</v>
      </c>
      <c r="H528" s="50">
        <f t="shared" ref="H528:H591" ca="1" si="26">IF(F528="-","-",IF($G$13="Consumer's Risk",_xlfn.NORM.DIST($E$7,F528,$K$8,TRUE)+(1-_xlfn.NORM.DIST($E$8,F528,$K$8,TRUE)),(_xlfn.NORM.DIST($E$8,F528,$K$8,TRUE)-_xlfn.NORM.DIST($E$7,F528,$K$8,TRUE))))</f>
        <v>5.0031142728558922E-2</v>
      </c>
      <c r="I528" s="50">
        <f t="shared" ref="I528:I591" ca="1" si="27">IF(COUNT(G528:H528)=0,"-",AVERAGE(G528:H528))</f>
        <v>5.0031138175522676E-2</v>
      </c>
    </row>
    <row r="529" spans="3:9">
      <c r="C529" s="48">
        <v>514</v>
      </c>
      <c r="D529" s="51">
        <f ca="1">IF('Conformity Assessment'!$I$19&lt;&gt;"Interval","-",IF(ABS($E$11-I527)&lt;=ABS($E$11-I528),D527+(RAND()-0.5)*$M$17/C529,D528+(RAND()-0.5)*$M$17/C529))</f>
        <v>1.6448613431942911</v>
      </c>
      <c r="E529" s="82">
        <f ca="1">IF('Conformity Assessment'!$I$19&lt;&gt;"Interval","-",IF($E$10="Consumer's Risk",$E$7+D529*$K$7,$E$7-D529*$K$7))</f>
        <v>93.70093802218716</v>
      </c>
      <c r="F529" s="82">
        <f ca="1">IF('Conformity Assessment'!$I$19&lt;&gt;"Interval","-",IF($E$10="Consumer's Risk",$E$8-D529*$K$8,$E$8+D529*$K$8))</f>
        <v>105.47663130621569</v>
      </c>
      <c r="G529" s="50">
        <f t="shared" ca="1" si="25"/>
        <v>4.9999204185623543E-2</v>
      </c>
      <c r="H529" s="50">
        <f t="shared" ca="1" si="26"/>
        <v>4.99992133080462E-2</v>
      </c>
      <c r="I529" s="50">
        <f t="shared" ca="1" si="27"/>
        <v>4.9999208746834875E-2</v>
      </c>
    </row>
    <row r="530" spans="3:9">
      <c r="C530" s="48">
        <v>515</v>
      </c>
      <c r="D530" s="51">
        <f ca="1">IF('Conformity Assessment'!$I$19&lt;&gt;"Interval","-",IF(ABS($E$11-I528)&lt;=ABS($E$11-I529),D528+(RAND()-0.5)*$M$17/C530,D529+(RAND()-0.5)*$M$17/C530))</f>
        <v>1.6449979851939254</v>
      </c>
      <c r="E530" s="82">
        <f ca="1">IF('Conformity Assessment'!$I$19&lt;&gt;"Interval","-",IF($E$10="Consumer's Risk",$E$7+D530*$K$7,$E$7-D530*$K$7))</f>
        <v>93.701245466686331</v>
      </c>
      <c r="F530" s="82">
        <f ca="1">IF('Conformity Assessment'!$I$19&lt;&gt;"Interval","-",IF($E$10="Consumer's Risk",$E$8-D530*$K$8,$E$8+D530*$K$8))</f>
        <v>105.47625554071671</v>
      </c>
      <c r="G530" s="50">
        <f t="shared" ca="1" si="25"/>
        <v>4.998511328797231E-2</v>
      </c>
      <c r="H530" s="50">
        <f t="shared" ca="1" si="26"/>
        <v>4.9985122417622152E-2</v>
      </c>
      <c r="I530" s="50">
        <f t="shared" ca="1" si="27"/>
        <v>4.9985117852797231E-2</v>
      </c>
    </row>
    <row r="531" spans="3:9">
      <c r="C531" s="48">
        <v>516</v>
      </c>
      <c r="D531" s="51">
        <f ca="1">IF('Conformity Assessment'!$I$19&lt;&gt;"Interval","-",IF(ABS($E$11-I529)&lt;=ABS($E$11-I530),D529+(RAND()-0.5)*$M$17/C531,D530+(RAND()-0.5)*$M$17/C531))</f>
        <v>1.6450307644681623</v>
      </c>
      <c r="E531" s="82">
        <f ca="1">IF('Conformity Assessment'!$I$19&lt;&gt;"Interval","-",IF($E$10="Consumer's Risk",$E$7+D531*$K$7,$E$7-D531*$K$7))</f>
        <v>93.701319220053364</v>
      </c>
      <c r="F531" s="82">
        <f ca="1">IF('Conformity Assessment'!$I$19&lt;&gt;"Interval","-",IF($E$10="Consumer's Risk",$E$8-D531*$K$8,$E$8+D531*$K$8))</f>
        <v>105.47616539771255</v>
      </c>
      <c r="G531" s="50">
        <f t="shared" ca="1" si="25"/>
        <v>4.9981733470340926E-2</v>
      </c>
      <c r="H531" s="50">
        <f t="shared" ca="1" si="26"/>
        <v>4.9981742601725235E-2</v>
      </c>
      <c r="I531" s="50">
        <f t="shared" ca="1" si="27"/>
        <v>4.9981738036033077E-2</v>
      </c>
    </row>
    <row r="532" spans="3:9">
      <c r="C532" s="48">
        <v>517</v>
      </c>
      <c r="D532" s="51">
        <f ca="1">IF('Conformity Assessment'!$I$19&lt;&gt;"Interval","-",IF(ABS($E$11-I530)&lt;=ABS($E$11-I531),D530+(RAND()-0.5)*$M$17/C532,D531+(RAND()-0.5)*$M$17/C532))</f>
        <v>1.6449892578629979</v>
      </c>
      <c r="E532" s="82">
        <f ca="1">IF('Conformity Assessment'!$I$19&lt;&gt;"Interval","-",IF($E$10="Consumer's Risk",$E$7+D532*$K$7,$E$7-D532*$K$7))</f>
        <v>93.701225830191746</v>
      </c>
      <c r="F532" s="82">
        <f ca="1">IF('Conformity Assessment'!$I$19&lt;&gt;"Interval","-",IF($E$10="Consumer's Risk",$E$8-D532*$K$8,$E$8+D532*$K$8))</f>
        <v>105.47627954087676</v>
      </c>
      <c r="G532" s="50">
        <f t="shared" ca="1" si="25"/>
        <v>4.9986013179584815E-2</v>
      </c>
      <c r="H532" s="50">
        <f t="shared" ca="1" si="26"/>
        <v>4.9986022308773262E-2</v>
      </c>
      <c r="I532" s="50">
        <f t="shared" ca="1" si="27"/>
        <v>4.9986017744179038E-2</v>
      </c>
    </row>
    <row r="533" spans="3:9">
      <c r="C533" s="48">
        <v>518</v>
      </c>
      <c r="D533" s="51">
        <f ca="1">IF('Conformity Assessment'!$I$19&lt;&gt;"Interval","-",IF(ABS($E$11-I531)&lt;=ABS($E$11-I532),D531+(RAND()-0.5)*$M$17/C533,D532+(RAND()-0.5)*$M$17/C533))</f>
        <v>1.6449047321014378</v>
      </c>
      <c r="E533" s="82">
        <f ca="1">IF('Conformity Assessment'!$I$19&lt;&gt;"Interval","-",IF($E$10="Consumer's Risk",$E$7+D533*$K$7,$E$7-D533*$K$7))</f>
        <v>93.701035647228238</v>
      </c>
      <c r="F533" s="82">
        <f ca="1">IF('Conformity Assessment'!$I$19&lt;&gt;"Interval","-",IF($E$10="Consumer's Risk",$E$8-D533*$K$8,$E$8+D533*$K$8))</f>
        <v>105.47651198672105</v>
      </c>
      <c r="G533" s="50">
        <f t="shared" ca="1" si="25"/>
        <v>4.9994729459377059E-2</v>
      </c>
      <c r="H533" s="50">
        <f t="shared" ca="1" si="26"/>
        <v>4.9994738584094367E-2</v>
      </c>
      <c r="I533" s="50">
        <f t="shared" ca="1" si="27"/>
        <v>4.9994734021735709E-2</v>
      </c>
    </row>
    <row r="534" spans="3:9">
      <c r="C534" s="48">
        <v>519</v>
      </c>
      <c r="D534" s="51">
        <f ca="1">IF('Conformity Assessment'!$I$19&lt;&gt;"Interval","-",IF(ABS($E$11-I532)&lt;=ABS($E$11-I533),D532+(RAND()-0.5)*$M$17/C534,D533+(RAND()-0.5)*$M$17/C534))</f>
        <v>1.6450017225568203</v>
      </c>
      <c r="E534" s="82">
        <f ca="1">IF('Conformity Assessment'!$I$19&lt;&gt;"Interval","-",IF($E$10="Consumer's Risk",$E$7+D534*$K$7,$E$7-D534*$K$7))</f>
        <v>93.70125387575284</v>
      </c>
      <c r="F534" s="82">
        <f ca="1">IF('Conformity Assessment'!$I$19&lt;&gt;"Interval","-",IF($E$10="Consumer's Risk",$E$8-D534*$K$8,$E$8+D534*$K$8))</f>
        <v>105.47624526296875</v>
      </c>
      <c r="G534" s="50">
        <f t="shared" ca="1" si="25"/>
        <v>4.998472792536042E-2</v>
      </c>
      <c r="H534" s="50">
        <f t="shared" ca="1" si="26"/>
        <v>4.9984737055207867E-2</v>
      </c>
      <c r="I534" s="50">
        <f t="shared" ca="1" si="27"/>
        <v>4.9984732490284144E-2</v>
      </c>
    </row>
    <row r="535" spans="3:9">
      <c r="C535" s="48">
        <v>520</v>
      </c>
      <c r="D535" s="51">
        <f ca="1">IF('Conformity Assessment'!$I$19&lt;&gt;"Interval","-",IF(ABS($E$11-I533)&lt;=ABS($E$11-I534),D533+(RAND()-0.5)*$M$17/C535,D534+(RAND()-0.5)*$M$17/C535))</f>
        <v>1.645014074446898</v>
      </c>
      <c r="E535" s="82">
        <f ca="1">IF('Conformity Assessment'!$I$19&lt;&gt;"Interval","-",IF($E$10="Consumer's Risk",$E$7+D535*$K$7,$E$7-D535*$K$7))</f>
        <v>93.701281667505526</v>
      </c>
      <c r="F535" s="82">
        <f ca="1">IF('Conformity Assessment'!$I$19&lt;&gt;"Interval","-",IF($E$10="Consumer's Risk",$E$8-D535*$K$8,$E$8+D535*$K$8))</f>
        <v>105.47621129527103</v>
      </c>
      <c r="G535" s="50">
        <f t="shared" ca="1" si="25"/>
        <v>4.9983454328503506E-2</v>
      </c>
      <c r="H535" s="50">
        <f t="shared" ca="1" si="26"/>
        <v>4.9983463459004951E-2</v>
      </c>
      <c r="I535" s="50">
        <f t="shared" ca="1" si="27"/>
        <v>4.9983458893754232E-2</v>
      </c>
    </row>
    <row r="536" spans="3:9">
      <c r="C536" s="48">
        <v>521</v>
      </c>
      <c r="D536" s="51">
        <f ca="1">IF('Conformity Assessment'!$I$19&lt;&gt;"Interval","-",IF(ABS($E$11-I534)&lt;=ABS($E$11-I535),D534+(RAND()-0.5)*$M$17/C536,D535+(RAND()-0.5)*$M$17/C536))</f>
        <v>1.6450897154981441</v>
      </c>
      <c r="E536" s="82">
        <f ca="1">IF('Conformity Assessment'!$I$19&lt;&gt;"Interval","-",IF($E$10="Consumer's Risk",$E$7+D536*$K$7,$E$7-D536*$K$7))</f>
        <v>93.701451859870829</v>
      </c>
      <c r="F536" s="82">
        <f ca="1">IF('Conformity Assessment'!$I$19&lt;&gt;"Interval","-",IF($E$10="Consumer's Risk",$E$8-D536*$K$8,$E$8+D536*$K$8))</f>
        <v>105.47600328238011</v>
      </c>
      <c r="G536" s="50">
        <f t="shared" ca="1" si="25"/>
        <v>4.997565558415077E-2</v>
      </c>
      <c r="H536" s="50">
        <f t="shared" ca="1" si="26"/>
        <v>4.9975664718655853E-2</v>
      </c>
      <c r="I536" s="50">
        <f t="shared" ca="1" si="27"/>
        <v>4.9975660151403312E-2</v>
      </c>
    </row>
    <row r="537" spans="3:9">
      <c r="C537" s="48">
        <v>522</v>
      </c>
      <c r="D537" s="51">
        <f ca="1">IF('Conformity Assessment'!$I$19&lt;&gt;"Interval","-",IF(ABS($E$11-I535)&lt;=ABS($E$11-I536),D535+(RAND()-0.5)*$M$17/C537,D536+(RAND()-0.5)*$M$17/C537))</f>
        <v>1.6451739734338673</v>
      </c>
      <c r="E537" s="82">
        <f ca="1">IF('Conformity Assessment'!$I$19&lt;&gt;"Interval","-",IF($E$10="Consumer's Risk",$E$7+D537*$K$7,$E$7-D537*$K$7))</f>
        <v>93.701641440226197</v>
      </c>
      <c r="F537" s="82">
        <f ca="1">IF('Conformity Assessment'!$I$19&lt;&gt;"Interval","-",IF($E$10="Consumer's Risk",$E$8-D537*$K$8,$E$8+D537*$K$8))</f>
        <v>105.47577157305686</v>
      </c>
      <c r="G537" s="50">
        <f t="shared" ca="1" si="25"/>
        <v>4.9966969564193386E-2</v>
      </c>
      <c r="H537" s="50">
        <f t="shared" ca="1" si="26"/>
        <v>4.9966978703159415E-2</v>
      </c>
      <c r="I537" s="50">
        <f t="shared" ca="1" si="27"/>
        <v>4.9966974133676401E-2</v>
      </c>
    </row>
    <row r="538" spans="3:9">
      <c r="C538" s="48">
        <v>523</v>
      </c>
      <c r="D538" s="51">
        <f ca="1">IF('Conformity Assessment'!$I$19&lt;&gt;"Interval","-",IF(ABS($E$11-I536)&lt;=ABS($E$11-I537),D536+(RAND()-0.5)*$M$17/C538,D537+(RAND()-0.5)*$M$17/C538))</f>
        <v>1.6449801955233798</v>
      </c>
      <c r="E538" s="82">
        <f ca="1">IF('Conformity Assessment'!$I$19&lt;&gt;"Interval","-",IF($E$10="Consumer's Risk",$E$7+D538*$K$7,$E$7-D538*$K$7))</f>
        <v>93.701205439927605</v>
      </c>
      <c r="F538" s="82">
        <f ca="1">IF('Conformity Assessment'!$I$19&lt;&gt;"Interval","-",IF($E$10="Consumer's Risk",$E$8-D538*$K$8,$E$8+D538*$K$8))</f>
        <v>105.47630446231071</v>
      </c>
      <c r="G538" s="50">
        <f t="shared" ca="1" si="25"/>
        <v>4.9986947628250476E-2</v>
      </c>
      <c r="H538" s="50">
        <f t="shared" ca="1" si="26"/>
        <v>4.9986956756959335E-2</v>
      </c>
      <c r="I538" s="50">
        <f t="shared" ca="1" si="27"/>
        <v>4.9986952192604905E-2</v>
      </c>
    </row>
    <row r="539" spans="3:9">
      <c r="C539" s="48">
        <v>524</v>
      </c>
      <c r="D539" s="51">
        <f ca="1">IF('Conformity Assessment'!$I$19&lt;&gt;"Interval","-",IF(ABS($E$11-I537)&lt;=ABS($E$11-I538),D537+(RAND()-0.5)*$M$17/C539,D538+(RAND()-0.5)*$M$17/C539))</f>
        <v>1.6449749110242533</v>
      </c>
      <c r="E539" s="82">
        <f ca="1">IF('Conformity Assessment'!$I$19&lt;&gt;"Interval","-",IF($E$10="Consumer's Risk",$E$7+D539*$K$7,$E$7-D539*$K$7))</f>
        <v>93.701193549804572</v>
      </c>
      <c r="F539" s="82">
        <f ca="1">IF('Conformity Assessment'!$I$19&lt;&gt;"Interval","-",IF($E$10="Consumer's Risk",$E$8-D539*$K$8,$E$8+D539*$K$8))</f>
        <v>105.47631899468331</v>
      </c>
      <c r="G539" s="50">
        <f t="shared" ca="1" si="25"/>
        <v>4.9987492537361754E-2</v>
      </c>
      <c r="H539" s="50">
        <f t="shared" ca="1" si="26"/>
        <v>4.9987501665791245E-2</v>
      </c>
      <c r="I539" s="50">
        <f t="shared" ca="1" si="27"/>
        <v>4.9987497101576503E-2</v>
      </c>
    </row>
    <row r="540" spans="3:9">
      <c r="C540" s="48">
        <v>525</v>
      </c>
      <c r="D540" s="51">
        <f ca="1">IF('Conformity Assessment'!$I$19&lt;&gt;"Interval","-",IF(ABS($E$11-I538)&lt;=ABS($E$11-I539),D538+(RAND()-0.5)*$M$17/C540,D539+(RAND()-0.5)*$M$17/C540))</f>
        <v>1.644880518066173</v>
      </c>
      <c r="E540" s="82">
        <f ca="1">IF('Conformity Assessment'!$I$19&lt;&gt;"Interval","-",IF($E$10="Consumer's Risk",$E$7+D540*$K$7,$E$7-D540*$K$7))</f>
        <v>93.700981165648884</v>
      </c>
      <c r="F540" s="82">
        <f ca="1">IF('Conformity Assessment'!$I$19&lt;&gt;"Interval","-",IF($E$10="Consumer's Risk",$E$8-D540*$K$8,$E$8+D540*$K$8))</f>
        <v>105.47657857531803</v>
      </c>
      <c r="G540" s="50">
        <f t="shared" ca="1" si="25"/>
        <v>4.9997226629219627E-2</v>
      </c>
      <c r="H540" s="50">
        <f t="shared" ca="1" si="26"/>
        <v>4.9997235752656119E-2</v>
      </c>
      <c r="I540" s="50">
        <f t="shared" ca="1" si="27"/>
        <v>4.9997231190937873E-2</v>
      </c>
    </row>
    <row r="541" spans="3:9">
      <c r="C541" s="48">
        <v>526</v>
      </c>
      <c r="D541" s="51">
        <f ca="1">IF('Conformity Assessment'!$I$19&lt;&gt;"Interval","-",IF(ABS($E$11-I539)&lt;=ABS($E$11-I540),D539+(RAND()-0.5)*$M$17/C541,D540+(RAND()-0.5)*$M$17/C541))</f>
        <v>1.6450155508088911</v>
      </c>
      <c r="E541" s="82">
        <f ca="1">IF('Conformity Assessment'!$I$19&lt;&gt;"Interval","-",IF($E$10="Consumer's Risk",$E$7+D541*$K$7,$E$7-D541*$K$7))</f>
        <v>93.701284989320001</v>
      </c>
      <c r="F541" s="82">
        <f ca="1">IF('Conformity Assessment'!$I$19&lt;&gt;"Interval","-",IF($E$10="Consumer's Risk",$E$8-D541*$K$8,$E$8+D541*$K$8))</f>
        <v>105.47620723527555</v>
      </c>
      <c r="G541" s="50">
        <f t="shared" ca="1" si="25"/>
        <v>4.9983302103330622E-2</v>
      </c>
      <c r="H541" s="50">
        <f t="shared" ca="1" si="26"/>
        <v>4.9983311233909949E-2</v>
      </c>
      <c r="I541" s="50">
        <f t="shared" ca="1" si="27"/>
        <v>4.9983306668620289E-2</v>
      </c>
    </row>
    <row r="542" spans="3:9">
      <c r="C542" s="48">
        <v>527</v>
      </c>
      <c r="D542" s="51">
        <f ca="1">IF('Conformity Assessment'!$I$19&lt;&gt;"Interval","-",IF(ABS($E$11-I540)&lt;=ABS($E$11-I541),D540+(RAND()-0.5)*$M$17/C542,D541+(RAND()-0.5)*$M$17/C542))</f>
        <v>1.6449347513519672</v>
      </c>
      <c r="E542" s="82">
        <f ca="1">IF('Conformity Assessment'!$I$19&lt;&gt;"Interval","-",IF($E$10="Consumer's Risk",$E$7+D542*$K$7,$E$7-D542*$K$7))</f>
        <v>93.701103190541929</v>
      </c>
      <c r="F542" s="82">
        <f ca="1">IF('Conformity Assessment'!$I$19&lt;&gt;"Interval","-",IF($E$10="Consumer's Risk",$E$8-D542*$K$8,$E$8+D542*$K$8))</f>
        <v>105.47642943378209</v>
      </c>
      <c r="G542" s="50">
        <f t="shared" ca="1" si="25"/>
        <v>4.9991633741431778E-2</v>
      </c>
      <c r="H542" s="50">
        <f t="shared" ca="1" si="26"/>
        <v>4.9991642867736434E-2</v>
      </c>
      <c r="I542" s="50">
        <f t="shared" ca="1" si="27"/>
        <v>4.9991638304584106E-2</v>
      </c>
    </row>
    <row r="543" spans="3:9">
      <c r="C543" s="48">
        <v>528</v>
      </c>
      <c r="D543" s="51">
        <f ca="1">IF('Conformity Assessment'!$I$19&lt;&gt;"Interval","-",IF(ABS($E$11-I541)&lt;=ABS($E$11-I542),D541+(RAND()-0.5)*$M$17/C543,D542+(RAND()-0.5)*$M$17/C543))</f>
        <v>1.6449914790597449</v>
      </c>
      <c r="E543" s="82">
        <f ca="1">IF('Conformity Assessment'!$I$19&lt;&gt;"Interval","-",IF($E$10="Consumer's Risk",$E$7+D543*$K$7,$E$7-D543*$K$7))</f>
        <v>93.70123082788443</v>
      </c>
      <c r="F543" s="82">
        <f ca="1">IF('Conformity Assessment'!$I$19&lt;&gt;"Interval","-",IF($E$10="Consumer's Risk",$E$8-D543*$K$8,$E$8+D543*$K$8))</f>
        <v>105.4762734325857</v>
      </c>
      <c r="G543" s="50">
        <f t="shared" ca="1" si="25"/>
        <v>4.9985784146557757E-2</v>
      </c>
      <c r="H543" s="50">
        <f t="shared" ca="1" si="26"/>
        <v>4.9985793275863583E-2</v>
      </c>
      <c r="I543" s="50">
        <f t="shared" ca="1" si="27"/>
        <v>4.998578871121067E-2</v>
      </c>
    </row>
    <row r="544" spans="3:9">
      <c r="C544" s="48">
        <v>529</v>
      </c>
      <c r="D544" s="51">
        <f ca="1">IF('Conformity Assessment'!$I$19&lt;&gt;"Interval","-",IF(ABS($E$11-I542)&lt;=ABS($E$11-I543),D542+(RAND()-0.5)*$M$17/C544,D543+(RAND()-0.5)*$M$17/C544))</f>
        <v>1.6448418849007762</v>
      </c>
      <c r="E544" s="82">
        <f ca="1">IF('Conformity Assessment'!$I$19&lt;&gt;"Interval","-",IF($E$10="Consumer's Risk",$E$7+D544*$K$7,$E$7-D544*$K$7))</f>
        <v>93.700894241026745</v>
      </c>
      <c r="F544" s="82">
        <f ca="1">IF('Conformity Assessment'!$I$19&lt;&gt;"Interval","-",IF($E$10="Consumer's Risk",$E$8-D544*$K$8,$E$8+D544*$K$8))</f>
        <v>105.47668481652286</v>
      </c>
      <c r="G544" s="50">
        <f t="shared" ca="1" si="25"/>
        <v>5.0001211035830558E-2</v>
      </c>
      <c r="H544" s="50">
        <f t="shared" ca="1" si="26"/>
        <v>5.0001220157224455E-2</v>
      </c>
      <c r="I544" s="50">
        <f t="shared" ca="1" si="27"/>
        <v>5.000121559652751E-2</v>
      </c>
    </row>
    <row r="545" spans="3:9">
      <c r="C545" s="48">
        <v>530</v>
      </c>
      <c r="D545" s="51">
        <f ca="1">IF('Conformity Assessment'!$I$19&lt;&gt;"Interval","-",IF(ABS($E$11-I543)&lt;=ABS($E$11-I544),D543+(RAND()-0.5)*$M$17/C545,D544+(RAND()-0.5)*$M$17/C545))</f>
        <v>1.6446920357137567</v>
      </c>
      <c r="E545" s="82">
        <f ca="1">IF('Conformity Assessment'!$I$19&lt;&gt;"Interval","-",IF($E$10="Consumer's Risk",$E$7+D545*$K$7,$E$7-D545*$K$7))</f>
        <v>93.700557080355949</v>
      </c>
      <c r="F545" s="82">
        <f ca="1">IF('Conformity Assessment'!$I$19&lt;&gt;"Interval","-",IF($E$10="Consumer's Risk",$E$8-D545*$K$8,$E$8+D545*$K$8))</f>
        <v>105.47709690178716</v>
      </c>
      <c r="G545" s="50">
        <f t="shared" ca="1" si="25"/>
        <v>5.0016668030958583E-2</v>
      </c>
      <c r="H545" s="50">
        <f t="shared" ca="1" si="26"/>
        <v>5.0016677144433766E-2</v>
      </c>
      <c r="I545" s="50">
        <f t="shared" ca="1" si="27"/>
        <v>5.0016672587696175E-2</v>
      </c>
    </row>
    <row r="546" spans="3:9">
      <c r="C546" s="48">
        <v>531</v>
      </c>
      <c r="D546" s="51">
        <f ca="1">IF('Conformity Assessment'!$I$19&lt;&gt;"Interval","-",IF(ABS($E$11-I544)&lt;=ABS($E$11-I545),D544+(RAND()-0.5)*$M$17/C546,D545+(RAND()-0.5)*$M$17/C546))</f>
        <v>1.6448401424075885</v>
      </c>
      <c r="E546" s="82">
        <f ca="1">IF('Conformity Assessment'!$I$19&lt;&gt;"Interval","-",IF($E$10="Consumer's Risk",$E$7+D546*$K$7,$E$7-D546*$K$7))</f>
        <v>93.700890320417074</v>
      </c>
      <c r="F546" s="82">
        <f ca="1">IF('Conformity Assessment'!$I$19&lt;&gt;"Interval","-",IF($E$10="Consumer's Risk",$E$8-D546*$K$8,$E$8+D546*$K$8))</f>
        <v>105.47668960837913</v>
      </c>
      <c r="G546" s="50">
        <f t="shared" ca="1" si="25"/>
        <v>5.0001390752709825E-2</v>
      </c>
      <c r="H546" s="50">
        <f t="shared" ca="1" si="26"/>
        <v>5.0001399874011712E-2</v>
      </c>
      <c r="I546" s="50">
        <f t="shared" ca="1" si="27"/>
        <v>5.0001395313360772E-2</v>
      </c>
    </row>
    <row r="547" spans="3:9">
      <c r="C547" s="48">
        <v>532</v>
      </c>
      <c r="D547" s="51">
        <f ca="1">IF('Conformity Assessment'!$I$19&lt;&gt;"Interval","-",IF(ABS($E$11-I545)&lt;=ABS($E$11-I546),D545+(RAND()-0.5)*$M$17/C547,D546+(RAND()-0.5)*$M$17/C547))</f>
        <v>1.6448852716054767</v>
      </c>
      <c r="E547" s="82">
        <f ca="1">IF('Conformity Assessment'!$I$19&lt;&gt;"Interval","-",IF($E$10="Consumer's Risk",$E$7+D547*$K$7,$E$7-D547*$K$7))</f>
        <v>93.700991861112328</v>
      </c>
      <c r="F547" s="82">
        <f ca="1">IF('Conformity Assessment'!$I$19&lt;&gt;"Interval","-",IF($E$10="Consumer's Risk",$E$8-D547*$K$8,$E$8+D547*$K$8))</f>
        <v>105.47656550308494</v>
      </c>
      <c r="G547" s="50">
        <f t="shared" ca="1" si="25"/>
        <v>4.9996736393500392E-2</v>
      </c>
      <c r="H547" s="50">
        <f t="shared" ca="1" si="26"/>
        <v>4.9996745517188683E-2</v>
      </c>
      <c r="I547" s="50">
        <f t="shared" ca="1" si="27"/>
        <v>4.9996740955344537E-2</v>
      </c>
    </row>
    <row r="548" spans="3:9">
      <c r="C548" s="48">
        <v>533</v>
      </c>
      <c r="D548" s="51">
        <f ca="1">IF('Conformity Assessment'!$I$19&lt;&gt;"Interval","-",IF(ABS($E$11-I546)&lt;=ABS($E$11-I547),D546+(RAND()-0.5)*$M$17/C548,D547+(RAND()-0.5)*$M$17/C548))</f>
        <v>1.6449771583818622</v>
      </c>
      <c r="E548" s="82">
        <f ca="1">IF('Conformity Assessment'!$I$19&lt;&gt;"Interval","-",IF($E$10="Consumer's Risk",$E$7+D548*$K$7,$E$7-D548*$K$7))</f>
        <v>93.701198606359185</v>
      </c>
      <c r="F548" s="82">
        <f ca="1">IF('Conformity Assessment'!$I$19&lt;&gt;"Interval","-",IF($E$10="Consumer's Risk",$E$8-D548*$K$8,$E$8+D548*$K$8))</f>
        <v>105.47631281444988</v>
      </c>
      <c r="G548" s="50">
        <f t="shared" ca="1" si="25"/>
        <v>4.9987260801360747E-2</v>
      </c>
      <c r="H548" s="50">
        <f t="shared" ca="1" si="26"/>
        <v>4.9987269929908651E-2</v>
      </c>
      <c r="I548" s="50">
        <f t="shared" ca="1" si="27"/>
        <v>4.9987265365634699E-2</v>
      </c>
    </row>
    <row r="549" spans="3:9">
      <c r="C549" s="48">
        <v>534</v>
      </c>
      <c r="D549" s="51">
        <f ca="1">IF('Conformity Assessment'!$I$19&lt;&gt;"Interval","-",IF(ABS($E$11-I547)&lt;=ABS($E$11-I548),D547+(RAND()-0.5)*$M$17/C549,D548+(RAND()-0.5)*$M$17/C549))</f>
        <v>1.6447310892443487</v>
      </c>
      <c r="E549" s="82">
        <f ca="1">IF('Conformity Assessment'!$I$19&lt;&gt;"Interval","-",IF($E$10="Consumer's Risk",$E$7+D549*$K$7,$E$7-D549*$K$7))</f>
        <v>93.700644950799784</v>
      </c>
      <c r="F549" s="82">
        <f ca="1">IF('Conformity Assessment'!$I$19&lt;&gt;"Interval","-",IF($E$10="Consumer's Risk",$E$8-D549*$K$8,$E$8+D549*$K$8))</f>
        <v>105.47698950457804</v>
      </c>
      <c r="G549" s="50">
        <f t="shared" ca="1" si="25"/>
        <v>5.001263927880252E-2</v>
      </c>
      <c r="H549" s="50">
        <f t="shared" ca="1" si="26"/>
        <v>5.0012648394341018E-2</v>
      </c>
      <c r="I549" s="50">
        <f t="shared" ca="1" si="27"/>
        <v>5.0012643836571766E-2</v>
      </c>
    </row>
    <row r="550" spans="3:9">
      <c r="C550" s="48">
        <v>535</v>
      </c>
      <c r="D550" s="51">
        <f ca="1">IF('Conformity Assessment'!$I$19&lt;&gt;"Interval","-",IF(ABS($E$11-I548)&lt;=ABS($E$11-I549),D548+(RAND()-0.5)*$M$17/C550,D549+(RAND()-0.5)*$M$17/C550))</f>
        <v>1.6448541405190771</v>
      </c>
      <c r="E550" s="82">
        <f ca="1">IF('Conformity Assessment'!$I$19&lt;&gt;"Interval","-",IF($E$10="Consumer's Risk",$E$7+D550*$K$7,$E$7-D550*$K$7))</f>
        <v>93.70092181616792</v>
      </c>
      <c r="F550" s="82">
        <f ca="1">IF('Conformity Assessment'!$I$19&lt;&gt;"Interval","-",IF($E$10="Consumer's Risk",$E$8-D550*$K$8,$E$8+D550*$K$8))</f>
        <v>105.47665111357254</v>
      </c>
      <c r="G550" s="50">
        <f t="shared" ca="1" si="25"/>
        <v>4.9999947033116506E-2</v>
      </c>
      <c r="H550" s="50">
        <f t="shared" ca="1" si="26"/>
        <v>4.9999956155158454E-2</v>
      </c>
      <c r="I550" s="50">
        <f t="shared" ca="1" si="27"/>
        <v>4.9999951594137476E-2</v>
      </c>
    </row>
    <row r="551" spans="3:9">
      <c r="C551" s="48">
        <v>536</v>
      </c>
      <c r="D551" s="51">
        <f ca="1">IF('Conformity Assessment'!$I$19&lt;&gt;"Interval","-",IF(ABS($E$11-I549)&lt;=ABS($E$11-I550),D549+(RAND()-0.5)*$M$17/C551,D550+(RAND()-0.5)*$M$17/C551))</f>
        <v>1.6447865174590575</v>
      </c>
      <c r="E551" s="82">
        <f ca="1">IF('Conformity Assessment'!$I$19&lt;&gt;"Interval","-",IF($E$10="Consumer's Risk",$E$7+D551*$K$7,$E$7-D551*$K$7))</f>
        <v>93.700769664282873</v>
      </c>
      <c r="F551" s="82">
        <f ca="1">IF('Conformity Assessment'!$I$19&lt;&gt;"Interval","-",IF($E$10="Consumer's Risk",$E$8-D551*$K$8,$E$8+D551*$K$8))</f>
        <v>105.47683707698759</v>
      </c>
      <c r="G551" s="50">
        <f t="shared" ca="1" si="25"/>
        <v>5.0006921762711556E-2</v>
      </c>
      <c r="H551" s="50">
        <f t="shared" ca="1" si="26"/>
        <v>5.0006930881178732E-2</v>
      </c>
      <c r="I551" s="50">
        <f t="shared" ca="1" si="27"/>
        <v>5.0006926321945144E-2</v>
      </c>
    </row>
    <row r="552" spans="3:9">
      <c r="C552" s="48">
        <v>537</v>
      </c>
      <c r="D552" s="51">
        <f ca="1">IF('Conformity Assessment'!$I$19&lt;&gt;"Interval","-",IF(ABS($E$11-I550)&lt;=ABS($E$11-I551),D550+(RAND()-0.5)*$M$17/C552,D551+(RAND()-0.5)*$M$17/C552))</f>
        <v>1.6447151464995808</v>
      </c>
      <c r="E552" s="82">
        <f ca="1">IF('Conformity Assessment'!$I$19&lt;&gt;"Interval","-",IF($E$10="Consumer's Risk",$E$7+D552*$K$7,$E$7-D552*$K$7))</f>
        <v>93.700609079624058</v>
      </c>
      <c r="F552" s="82">
        <f ca="1">IF('Conformity Assessment'!$I$19&lt;&gt;"Interval","-",IF($E$10="Consumer's Risk",$E$8-D552*$K$8,$E$8+D552*$K$8))</f>
        <v>105.47703334712615</v>
      </c>
      <c r="G552" s="50">
        <f t="shared" ca="1" si="25"/>
        <v>5.0014283896988865E-2</v>
      </c>
      <c r="H552" s="50">
        <f t="shared" ca="1" si="26"/>
        <v>5.0014293011685258E-2</v>
      </c>
      <c r="I552" s="50">
        <f t="shared" ca="1" si="27"/>
        <v>5.0014288454337058E-2</v>
      </c>
    </row>
    <row r="553" spans="3:9">
      <c r="C553" s="48">
        <v>538</v>
      </c>
      <c r="D553" s="51">
        <f ca="1">IF('Conformity Assessment'!$I$19&lt;&gt;"Interval","-",IF(ABS($E$11-I551)&lt;=ABS($E$11-I552),D551+(RAND()-0.5)*$M$17/C553,D552+(RAND()-0.5)*$M$17/C553))</f>
        <v>1.6448026551391322</v>
      </c>
      <c r="E553" s="82">
        <f ca="1">IF('Conformity Assessment'!$I$19&lt;&gt;"Interval","-",IF($E$10="Consumer's Risk",$E$7+D553*$K$7,$E$7-D553*$K$7))</f>
        <v>93.700805974063044</v>
      </c>
      <c r="F553" s="82">
        <f ca="1">IF('Conformity Assessment'!$I$19&lt;&gt;"Interval","-",IF($E$10="Consumer's Risk",$E$8-D553*$K$8,$E$8+D553*$K$8))</f>
        <v>105.47679269836739</v>
      </c>
      <c r="G553" s="50">
        <f t="shared" ca="1" si="25"/>
        <v>5.0005257231105507E-2</v>
      </c>
      <c r="H553" s="50">
        <f t="shared" ca="1" si="26"/>
        <v>5.0005266350425771E-2</v>
      </c>
      <c r="I553" s="50">
        <f t="shared" ca="1" si="27"/>
        <v>5.0005261790765643E-2</v>
      </c>
    </row>
    <row r="554" spans="3:9">
      <c r="C554" s="48">
        <v>539</v>
      </c>
      <c r="D554" s="51">
        <f ca="1">IF('Conformity Assessment'!$I$19&lt;&gt;"Interval","-",IF(ABS($E$11-I552)&lt;=ABS($E$11-I553),D552+(RAND()-0.5)*$M$17/C554,D553+(RAND()-0.5)*$M$17/C554))</f>
        <v>1.6446840063617563</v>
      </c>
      <c r="E554" s="82">
        <f ca="1">IF('Conformity Assessment'!$I$19&lt;&gt;"Interval","-",IF($E$10="Consumer's Risk",$E$7+D554*$K$7,$E$7-D554*$K$7))</f>
        <v>93.700539014313946</v>
      </c>
      <c r="F554" s="82">
        <f ca="1">IF('Conformity Assessment'!$I$19&lt;&gt;"Interval","-",IF($E$10="Consumer's Risk",$E$8-D554*$K$8,$E$8+D554*$K$8))</f>
        <v>105.47711898250517</v>
      </c>
      <c r="G554" s="50">
        <f t="shared" ca="1" si="25"/>
        <v>5.0017496368914137E-2</v>
      </c>
      <c r="H554" s="50">
        <f t="shared" ca="1" si="26"/>
        <v>5.001750548196543E-2</v>
      </c>
      <c r="I554" s="50">
        <f t="shared" ca="1" si="27"/>
        <v>5.0017500925439787E-2</v>
      </c>
    </row>
    <row r="555" spans="3:9">
      <c r="C555" s="48">
        <v>540</v>
      </c>
      <c r="D555" s="51">
        <f ca="1">IF('Conformity Assessment'!$I$19&lt;&gt;"Interval","-",IF(ABS($E$11-I553)&lt;=ABS($E$11-I554),D553+(RAND()-0.5)*$M$17/C555,D554+(RAND()-0.5)*$M$17/C555))</f>
        <v>1.6449326460395295</v>
      </c>
      <c r="E555" s="82">
        <f ca="1">IF('Conformity Assessment'!$I$19&lt;&gt;"Interval","-",IF($E$10="Consumer's Risk",$E$7+D555*$K$7,$E$7-D555*$K$7))</f>
        <v>93.701098453588941</v>
      </c>
      <c r="F555" s="82">
        <f ca="1">IF('Conformity Assessment'!$I$19&lt;&gt;"Interval","-",IF($E$10="Consumer's Risk",$E$8-D555*$K$8,$E$8+D555*$K$8))</f>
        <v>105.47643522339129</v>
      </c>
      <c r="G555" s="50">
        <f t="shared" ca="1" si="25"/>
        <v>4.9991850845581762E-2</v>
      </c>
      <c r="H555" s="50">
        <f t="shared" ca="1" si="26"/>
        <v>4.9991859971774959E-2</v>
      </c>
      <c r="I555" s="50">
        <f t="shared" ca="1" si="27"/>
        <v>4.9991855408678357E-2</v>
      </c>
    </row>
    <row r="556" spans="3:9">
      <c r="C556" s="48">
        <v>541</v>
      </c>
      <c r="D556" s="51">
        <f ca="1">IF('Conformity Assessment'!$I$19&lt;&gt;"Interval","-",IF(ABS($E$11-I554)&lt;=ABS($E$11-I555),D554+(RAND()-0.5)*$M$17/C556,D555+(RAND()-0.5)*$M$17/C556))</f>
        <v>1.6450333648156159</v>
      </c>
      <c r="E556" s="82">
        <f ca="1">IF('Conformity Assessment'!$I$19&lt;&gt;"Interval","-",IF($E$10="Consumer's Risk",$E$7+D556*$K$7,$E$7-D556*$K$7))</f>
        <v>93.701325070835139</v>
      </c>
      <c r="F556" s="82">
        <f ca="1">IF('Conformity Assessment'!$I$19&lt;&gt;"Interval","-",IF($E$10="Consumer's Risk",$E$8-D556*$K$8,$E$8+D556*$K$8))</f>
        <v>105.47615824675705</v>
      </c>
      <c r="G556" s="50">
        <f t="shared" ca="1" si="25"/>
        <v>4.9981465360547962E-2</v>
      </c>
      <c r="H556" s="50">
        <f t="shared" ca="1" si="26"/>
        <v>4.9981474492070042E-2</v>
      </c>
      <c r="I556" s="50">
        <f t="shared" ca="1" si="27"/>
        <v>4.9981469926309002E-2</v>
      </c>
    </row>
    <row r="557" spans="3:9">
      <c r="C557" s="48">
        <v>542</v>
      </c>
      <c r="D557" s="51">
        <f ca="1">IF('Conformity Assessment'!$I$19&lt;&gt;"Interval","-",IF(ABS($E$11-I555)&lt;=ABS($E$11-I556),D555+(RAND()-0.5)*$M$17/C557,D556+(RAND()-0.5)*$M$17/C557))</f>
        <v>1.6450282407074035</v>
      </c>
      <c r="E557" s="82">
        <f ca="1">IF('Conformity Assessment'!$I$19&lt;&gt;"Interval","-",IF($E$10="Consumer's Risk",$E$7+D557*$K$7,$E$7-D557*$K$7))</f>
        <v>93.701313541591659</v>
      </c>
      <c r="F557" s="82">
        <f ca="1">IF('Conformity Assessment'!$I$19&lt;&gt;"Interval","-",IF($E$10="Consumer's Risk",$E$8-D557*$K$8,$E$8+D557*$K$8))</f>
        <v>105.47617233805464</v>
      </c>
      <c r="G557" s="50">
        <f t="shared" ca="1" si="25"/>
        <v>4.9981993684730566E-2</v>
      </c>
      <c r="H557" s="50">
        <f t="shared" ca="1" si="26"/>
        <v>4.9982002815981481E-2</v>
      </c>
      <c r="I557" s="50">
        <f t="shared" ca="1" si="27"/>
        <v>4.9981998250356027E-2</v>
      </c>
    </row>
    <row r="558" spans="3:9">
      <c r="C558" s="48">
        <v>543</v>
      </c>
      <c r="D558" s="51">
        <f ca="1">IF('Conformity Assessment'!$I$19&lt;&gt;"Interval","-",IF(ABS($E$11-I556)&lt;=ABS($E$11-I557),D556+(RAND()-0.5)*$M$17/C558,D557+(RAND()-0.5)*$M$17/C558))</f>
        <v>1.6449116065763094</v>
      </c>
      <c r="E558" s="82">
        <f ca="1">IF('Conformity Assessment'!$I$19&lt;&gt;"Interval","-",IF($E$10="Consumer's Risk",$E$7+D558*$K$7,$E$7-D558*$K$7))</f>
        <v>93.701051114796698</v>
      </c>
      <c r="F558" s="82">
        <f ca="1">IF('Conformity Assessment'!$I$19&lt;&gt;"Interval","-",IF($E$10="Consumer's Risk",$E$8-D558*$K$8,$E$8+D558*$K$8))</f>
        <v>105.47649308191515</v>
      </c>
      <c r="G558" s="50">
        <f t="shared" ca="1" si="25"/>
        <v>4.9994020519614886E-2</v>
      </c>
      <c r="H558" s="50">
        <f t="shared" ca="1" si="26"/>
        <v>4.9994029644695709E-2</v>
      </c>
      <c r="I558" s="50">
        <f t="shared" ca="1" si="27"/>
        <v>4.9994025082155294E-2</v>
      </c>
    </row>
    <row r="559" spans="3:9">
      <c r="C559" s="48">
        <v>544</v>
      </c>
      <c r="D559" s="51">
        <f ca="1">IF('Conformity Assessment'!$I$19&lt;&gt;"Interval","-",IF(ABS($E$11-I557)&lt;=ABS($E$11-I558),D557+(RAND()-0.5)*$M$17/C559,D558+(RAND()-0.5)*$M$17/C559))</f>
        <v>1.6447807309720883</v>
      </c>
      <c r="E559" s="82">
        <f ca="1">IF('Conformity Assessment'!$I$19&lt;&gt;"Interval","-",IF($E$10="Consumer's Risk",$E$7+D559*$K$7,$E$7-D559*$K$7))</f>
        <v>93.700756644687203</v>
      </c>
      <c r="F559" s="82">
        <f ca="1">IF('Conformity Assessment'!$I$19&lt;&gt;"Interval","-",IF($E$10="Consumer's Risk",$E$8-D559*$K$8,$E$8+D559*$K$8))</f>
        <v>105.47685298982675</v>
      </c>
      <c r="G559" s="50">
        <f t="shared" ca="1" si="25"/>
        <v>5.0007518624469921E-2</v>
      </c>
      <c r="H559" s="50">
        <f t="shared" ca="1" si="26"/>
        <v>5.0007527742631605E-2</v>
      </c>
      <c r="I559" s="50">
        <f t="shared" ca="1" si="27"/>
        <v>5.0007523183550763E-2</v>
      </c>
    </row>
    <row r="560" spans="3:9">
      <c r="C560" s="48">
        <v>545</v>
      </c>
      <c r="D560" s="51">
        <f ca="1">IF('Conformity Assessment'!$I$19&lt;&gt;"Interval","-",IF(ABS($E$11-I558)&lt;=ABS($E$11-I559),D558+(RAND()-0.5)*$M$17/C560,D559+(RAND()-0.5)*$M$17/C560))</f>
        <v>1.6448432907740784</v>
      </c>
      <c r="E560" s="82">
        <f ca="1">IF('Conformity Assessment'!$I$19&lt;&gt;"Interval","-",IF($E$10="Consumer's Risk",$E$7+D560*$K$7,$E$7-D560*$K$7))</f>
        <v>93.700897404241672</v>
      </c>
      <c r="F560" s="82">
        <f ca="1">IF('Conformity Assessment'!$I$19&lt;&gt;"Interval","-",IF($E$10="Consumer's Risk",$E$8-D560*$K$8,$E$8+D560*$K$8))</f>
        <v>105.47668095037129</v>
      </c>
      <c r="G560" s="50">
        <f t="shared" ca="1" si="25"/>
        <v>5.0001066037554553E-2</v>
      </c>
      <c r="H560" s="50">
        <f t="shared" ca="1" si="26"/>
        <v>5.0001075159022947E-2</v>
      </c>
      <c r="I560" s="50">
        <f t="shared" ca="1" si="27"/>
        <v>5.0001070598288747E-2</v>
      </c>
    </row>
    <row r="561" spans="3:9">
      <c r="C561" s="48">
        <v>546</v>
      </c>
      <c r="D561" s="51">
        <f ca="1">IF('Conformity Assessment'!$I$19&lt;&gt;"Interval","-",IF(ABS($E$11-I559)&lt;=ABS($E$11-I560),D559+(RAND()-0.5)*$M$17/C561,D560+(RAND()-0.5)*$M$17/C561))</f>
        <v>1.6448707717210767</v>
      </c>
      <c r="E561" s="82">
        <f ca="1">IF('Conformity Assessment'!$I$19&lt;&gt;"Interval","-",IF($E$10="Consumer's Risk",$E$7+D561*$K$7,$E$7-D561*$K$7))</f>
        <v>93.700959236372427</v>
      </c>
      <c r="F561" s="82">
        <f ca="1">IF('Conformity Assessment'!$I$19&lt;&gt;"Interval","-",IF($E$10="Consumer's Risk",$E$8-D561*$K$8,$E$8+D561*$K$8))</f>
        <v>105.47660537776704</v>
      </c>
      <c r="G561" s="50">
        <f t="shared" ca="1" si="25"/>
        <v>4.9998231788357987E-2</v>
      </c>
      <c r="H561" s="50">
        <f t="shared" ca="1" si="26"/>
        <v>4.9998240911279572E-2</v>
      </c>
      <c r="I561" s="50">
        <f t="shared" ca="1" si="27"/>
        <v>4.999823634981878E-2</v>
      </c>
    </row>
    <row r="562" spans="3:9">
      <c r="C562" s="48">
        <v>547</v>
      </c>
      <c r="D562" s="51">
        <f ca="1">IF('Conformity Assessment'!$I$19&lt;&gt;"Interval","-",IF(ABS($E$11-I560)&lt;=ABS($E$11-I561),D560+(RAND()-0.5)*$M$17/C562,D561+(RAND()-0.5)*$M$17/C562))</f>
        <v>1.6447069598370845</v>
      </c>
      <c r="E562" s="82">
        <f ca="1">IF('Conformity Assessment'!$I$19&lt;&gt;"Interval","-",IF($E$10="Consumer's Risk",$E$7+D562*$K$7,$E$7-D562*$K$7))</f>
        <v>93.700590659633434</v>
      </c>
      <c r="F562" s="82">
        <f ca="1">IF('Conformity Assessment'!$I$19&lt;&gt;"Interval","-",IF($E$10="Consumer's Risk",$E$8-D562*$K$8,$E$8+D562*$K$8))</f>
        <v>105.47705586044802</v>
      </c>
      <c r="G562" s="50">
        <f t="shared" ca="1" si="25"/>
        <v>5.0015128431690883E-2</v>
      </c>
      <c r="H562" s="50">
        <f t="shared" ca="1" si="26"/>
        <v>5.0015137545954498E-2</v>
      </c>
      <c r="I562" s="50">
        <f t="shared" ca="1" si="27"/>
        <v>5.0015132988822694E-2</v>
      </c>
    </row>
    <row r="563" spans="3:9">
      <c r="C563" s="48">
        <v>548</v>
      </c>
      <c r="D563" s="51">
        <f ca="1">IF('Conformity Assessment'!$I$19&lt;&gt;"Interval","-",IF(ABS($E$11-I561)&lt;=ABS($E$11-I562),D561+(RAND()-0.5)*$M$17/C563,D562+(RAND()-0.5)*$M$17/C563))</f>
        <v>1.6450461673843833</v>
      </c>
      <c r="E563" s="82">
        <f ca="1">IF('Conformity Assessment'!$I$19&lt;&gt;"Interval","-",IF($E$10="Consumer's Risk",$E$7+D563*$K$7,$E$7-D563*$K$7))</f>
        <v>93.70135387661486</v>
      </c>
      <c r="F563" s="82">
        <f ca="1">IF('Conformity Assessment'!$I$19&lt;&gt;"Interval","-",IF($E$10="Consumer's Risk",$E$8-D563*$K$8,$E$8+D563*$K$8))</f>
        <v>105.47612303969295</v>
      </c>
      <c r="G563" s="50">
        <f t="shared" ca="1" si="25"/>
        <v>4.9980145363650343E-2</v>
      </c>
      <c r="H563" s="50">
        <f t="shared" ca="1" si="26"/>
        <v>4.9980154495850068E-2</v>
      </c>
      <c r="I563" s="50">
        <f t="shared" ca="1" si="27"/>
        <v>4.9980149929750209E-2</v>
      </c>
    </row>
    <row r="564" spans="3:9">
      <c r="C564" s="48">
        <v>549</v>
      </c>
      <c r="D564" s="51">
        <f ca="1">IF('Conformity Assessment'!$I$19&lt;&gt;"Interval","-",IF(ABS($E$11-I562)&lt;=ABS($E$11-I563),D562+(RAND()-0.5)*$M$17/C564,D563+(RAND()-0.5)*$M$17/C564))</f>
        <v>1.644660079694104</v>
      </c>
      <c r="E564" s="82">
        <f ca="1">IF('Conformity Assessment'!$I$19&lt;&gt;"Interval","-",IF($E$10="Consumer's Risk",$E$7+D564*$K$7,$E$7-D564*$K$7))</f>
        <v>93.700485179311727</v>
      </c>
      <c r="F564" s="82">
        <f ca="1">IF('Conformity Assessment'!$I$19&lt;&gt;"Interval","-",IF($E$10="Consumer's Risk",$E$8-D564*$K$8,$E$8+D564*$K$8))</f>
        <v>105.47718478084121</v>
      </c>
      <c r="G564" s="50">
        <f t="shared" ca="1" si="25"/>
        <v>5.0019964798221864E-2</v>
      </c>
      <c r="H564" s="50">
        <f t="shared" ca="1" si="26"/>
        <v>5.0019973910009105E-2</v>
      </c>
      <c r="I564" s="50">
        <f t="shared" ca="1" si="27"/>
        <v>5.0019969354115484E-2</v>
      </c>
    </row>
    <row r="565" spans="3:9">
      <c r="C565" s="48">
        <v>550</v>
      </c>
      <c r="D565" s="51">
        <f ca="1">IF('Conformity Assessment'!$I$19&lt;&gt;"Interval","-",IF(ABS($E$11-I563)&lt;=ABS($E$11-I564),D563+(RAND()-0.5)*$M$17/C565,D564+(RAND()-0.5)*$M$17/C565))</f>
        <v>1.6449786310810133</v>
      </c>
      <c r="E565" s="82">
        <f ca="1">IF('Conformity Assessment'!$I$19&lt;&gt;"Interval","-",IF($E$10="Consumer's Risk",$E$7+D565*$K$7,$E$7-D565*$K$7))</f>
        <v>93.701201919932274</v>
      </c>
      <c r="F565" s="82">
        <f ca="1">IF('Conformity Assessment'!$I$19&lt;&gt;"Interval","-",IF($E$10="Consumer's Risk",$E$8-D565*$K$8,$E$8+D565*$K$8))</f>
        <v>105.47630876452722</v>
      </c>
      <c r="G565" s="50">
        <f t="shared" ca="1" si="25"/>
        <v>4.9987108944634949E-2</v>
      </c>
      <c r="H565" s="50">
        <f t="shared" ca="1" si="26"/>
        <v>4.9987118073260818E-2</v>
      </c>
      <c r="I565" s="50">
        <f t="shared" ca="1" si="27"/>
        <v>4.9987113508947884E-2</v>
      </c>
    </row>
    <row r="566" spans="3:9">
      <c r="C566" s="48">
        <v>551</v>
      </c>
      <c r="D566" s="51">
        <f ca="1">IF('Conformity Assessment'!$I$19&lt;&gt;"Interval","-",IF(ABS($E$11-I564)&lt;=ABS($E$11-I565),D564+(RAND()-0.5)*$M$17/C566,D565+(RAND()-0.5)*$M$17/C566))</f>
        <v>1.6448854271217999</v>
      </c>
      <c r="E566" s="82">
        <f ca="1">IF('Conformity Assessment'!$I$19&lt;&gt;"Interval","-",IF($E$10="Consumer's Risk",$E$7+D566*$K$7,$E$7-D566*$K$7))</f>
        <v>93.700992211024044</v>
      </c>
      <c r="F566" s="82">
        <f ca="1">IF('Conformity Assessment'!$I$19&lt;&gt;"Interval","-",IF($E$10="Consumer's Risk",$E$8-D566*$K$8,$E$8+D566*$K$8))</f>
        <v>105.47656507541505</v>
      </c>
      <c r="G566" s="50">
        <f t="shared" ca="1" si="25"/>
        <v>4.999672035506228E-2</v>
      </c>
      <c r="H566" s="50">
        <f t="shared" ca="1" si="26"/>
        <v>4.9996729478758217E-2</v>
      </c>
      <c r="I566" s="50">
        <f t="shared" ca="1" si="27"/>
        <v>4.9996724916910248E-2</v>
      </c>
    </row>
    <row r="567" spans="3:9">
      <c r="C567" s="48">
        <v>552</v>
      </c>
      <c r="D567" s="51">
        <f ca="1">IF('Conformity Assessment'!$I$19&lt;&gt;"Interval","-",IF(ABS($E$11-I565)&lt;=ABS($E$11-I566),D565+(RAND()-0.5)*$M$17/C567,D566+(RAND()-0.5)*$M$17/C567))</f>
        <v>1.6447362776816215</v>
      </c>
      <c r="E567" s="82">
        <f ca="1">IF('Conformity Assessment'!$I$19&lt;&gt;"Interval","-",IF($E$10="Consumer's Risk",$E$7+D567*$K$7,$E$7-D567*$K$7))</f>
        <v>93.700656624783647</v>
      </c>
      <c r="F567" s="82">
        <f ca="1">IF('Conformity Assessment'!$I$19&lt;&gt;"Interval","-",IF($E$10="Consumer's Risk",$E$8-D567*$K$8,$E$8+D567*$K$8))</f>
        <v>105.47697523637554</v>
      </c>
      <c r="G567" s="50">
        <f t="shared" ca="1" si="25"/>
        <v>5.0012104060423182E-2</v>
      </c>
      <c r="H567" s="50">
        <f t="shared" ca="1" si="26"/>
        <v>5.0012113176235641E-2</v>
      </c>
      <c r="I567" s="50">
        <f t="shared" ca="1" si="27"/>
        <v>5.0012108618329415E-2</v>
      </c>
    </row>
    <row r="568" spans="3:9">
      <c r="C568" s="48">
        <v>553</v>
      </c>
      <c r="D568" s="51">
        <f ca="1">IF('Conformity Assessment'!$I$19&lt;&gt;"Interval","-",IF(ABS($E$11-I566)&lt;=ABS($E$11-I567),D566+(RAND()-0.5)*$M$17/C568,D567+(RAND()-0.5)*$M$17/C568))</f>
        <v>1.6450384451833653</v>
      </c>
      <c r="E568" s="82">
        <f ca="1">IF('Conformity Assessment'!$I$19&lt;&gt;"Interval","-",IF($E$10="Consumer's Risk",$E$7+D568*$K$7,$E$7-D568*$K$7))</f>
        <v>93.701336501662567</v>
      </c>
      <c r="F568" s="82">
        <f ca="1">IF('Conformity Assessment'!$I$19&lt;&gt;"Interval","-",IF($E$10="Consumer's Risk",$E$8-D568*$K$8,$E$8+D568*$K$8))</f>
        <v>105.47614427574575</v>
      </c>
      <c r="G568" s="50">
        <f t="shared" ca="1" si="25"/>
        <v>4.9980941550648472E-2</v>
      </c>
      <c r="H568" s="50">
        <f t="shared" ca="1" si="26"/>
        <v>4.998095068243958E-2</v>
      </c>
      <c r="I568" s="50">
        <f t="shared" ca="1" si="27"/>
        <v>4.9980946116544023E-2</v>
      </c>
    </row>
    <row r="569" spans="3:9">
      <c r="C569" s="48">
        <v>554</v>
      </c>
      <c r="D569" s="51">
        <f ca="1">IF('Conformity Assessment'!$I$19&lt;&gt;"Interval","-",IF(ABS($E$11-I567)&lt;=ABS($E$11-I568),D567+(RAND()-0.5)*$M$17/C569,D568+(RAND()-0.5)*$M$17/C569))</f>
        <v>1.6446090697062214</v>
      </c>
      <c r="E569" s="82">
        <f ca="1">IF('Conformity Assessment'!$I$19&lt;&gt;"Interval","-",IF($E$10="Consumer's Risk",$E$7+D569*$K$7,$E$7-D569*$K$7))</f>
        <v>93.700370406838999</v>
      </c>
      <c r="F569" s="82">
        <f ca="1">IF('Conformity Assessment'!$I$19&lt;&gt;"Interval","-",IF($E$10="Consumer's Risk",$E$8-D569*$K$8,$E$8+D569*$K$8))</f>
        <v>105.4773250583079</v>
      </c>
      <c r="G569" s="50">
        <f t="shared" ca="1" si="25"/>
        <v>5.0025227641769685E-2</v>
      </c>
      <c r="H569" s="50">
        <f t="shared" ca="1" si="26"/>
        <v>5.0025236750864129E-2</v>
      </c>
      <c r="I569" s="50">
        <f t="shared" ca="1" si="27"/>
        <v>5.002523219631691E-2</v>
      </c>
    </row>
    <row r="570" spans="3:9">
      <c r="C570" s="48">
        <v>555</v>
      </c>
      <c r="D570" s="51">
        <f ca="1">IF('Conformity Assessment'!$I$19&lt;&gt;"Interval","-",IF(ABS($E$11-I568)&lt;=ABS($E$11-I569),D568+(RAND()-0.5)*$M$17/C570,D569+(RAND()-0.5)*$M$17/C570))</f>
        <v>1.6450736877763457</v>
      </c>
      <c r="E570" s="82">
        <f ca="1">IF('Conformity Assessment'!$I$19&lt;&gt;"Interval","-",IF($E$10="Consumer's Risk",$E$7+D570*$K$7,$E$7-D570*$K$7))</f>
        <v>93.701415797496779</v>
      </c>
      <c r="F570" s="82">
        <f ca="1">IF('Conformity Assessment'!$I$19&lt;&gt;"Interval","-",IF($E$10="Consumer's Risk",$E$8-D570*$K$8,$E$8+D570*$K$8))</f>
        <v>105.47604735861505</v>
      </c>
      <c r="G570" s="50">
        <f t="shared" ca="1" si="25"/>
        <v>4.9977307993442646E-2</v>
      </c>
      <c r="H570" s="50">
        <f t="shared" ca="1" si="26"/>
        <v>4.9977317127098991E-2</v>
      </c>
      <c r="I570" s="50">
        <f t="shared" ca="1" si="27"/>
        <v>4.9977312560270819E-2</v>
      </c>
    </row>
    <row r="571" spans="3:9">
      <c r="C571" s="48">
        <v>556</v>
      </c>
      <c r="D571" s="51">
        <f ca="1">IF('Conformity Assessment'!$I$19&lt;&gt;"Interval","-",IF(ABS($E$11-I569)&lt;=ABS($E$11-I570),D569+(RAND()-0.5)*$M$17/C571,D570+(RAND()-0.5)*$M$17/C571))</f>
        <v>1.6451061774561946</v>
      </c>
      <c r="E571" s="82">
        <f ca="1">IF('Conformity Assessment'!$I$19&lt;&gt;"Interval","-",IF($E$10="Consumer's Risk",$E$7+D571*$K$7,$E$7-D571*$K$7))</f>
        <v>93.701488899276441</v>
      </c>
      <c r="F571" s="82">
        <f ca="1">IF('Conformity Assessment'!$I$19&lt;&gt;"Interval","-",IF($E$10="Consumer's Risk",$E$8-D571*$K$8,$E$8+D571*$K$8))</f>
        <v>105.47595801199546</v>
      </c>
      <c r="G571" s="50">
        <f t="shared" ca="1" si="25"/>
        <v>4.9973958451779481E-2</v>
      </c>
      <c r="H571" s="50">
        <f t="shared" ca="1" si="26"/>
        <v>4.997396758715577E-2</v>
      </c>
      <c r="I571" s="50">
        <f t="shared" ca="1" si="27"/>
        <v>4.9973963019467625E-2</v>
      </c>
    </row>
    <row r="572" spans="3:9">
      <c r="C572" s="48">
        <v>557</v>
      </c>
      <c r="D572" s="51">
        <f ca="1">IF('Conformity Assessment'!$I$19&lt;&gt;"Interval","-",IF(ABS($E$11-I570)&lt;=ABS($E$11-I571),D570+(RAND()-0.5)*$M$17/C572,D571+(RAND()-0.5)*$M$17/C572))</f>
        <v>1.6452023410013341</v>
      </c>
      <c r="E572" s="82">
        <f ca="1">IF('Conformity Assessment'!$I$19&lt;&gt;"Interval","-",IF($E$10="Consumer's Risk",$E$7+D572*$K$7,$E$7-D572*$K$7))</f>
        <v>93.701705267253004</v>
      </c>
      <c r="F572" s="82">
        <f ca="1">IF('Conformity Assessment'!$I$19&lt;&gt;"Interval","-",IF($E$10="Consumer's Risk",$E$8-D572*$K$8,$E$8+D572*$K$8))</f>
        <v>105.47569356224633</v>
      </c>
      <c r="G572" s="50">
        <f t="shared" ca="1" si="25"/>
        <v>4.9964045466557222E-2</v>
      </c>
      <c r="H572" s="50">
        <f t="shared" ca="1" si="26"/>
        <v>4.9964054607026472E-2</v>
      </c>
      <c r="I572" s="50">
        <f t="shared" ca="1" si="27"/>
        <v>4.9964050036791843E-2</v>
      </c>
    </row>
    <row r="573" spans="3:9">
      <c r="C573" s="48">
        <v>558</v>
      </c>
      <c r="D573" s="51">
        <f ca="1">IF('Conformity Assessment'!$I$19&lt;&gt;"Interval","-",IF(ABS($E$11-I571)&lt;=ABS($E$11-I572),D571+(RAND()-0.5)*$M$17/C573,D572+(RAND()-0.5)*$M$17/C573))</f>
        <v>1.645115710890751</v>
      </c>
      <c r="E573" s="82">
        <f ca="1">IF('Conformity Assessment'!$I$19&lt;&gt;"Interval","-",IF($E$10="Consumer's Risk",$E$7+D573*$K$7,$E$7-D573*$K$7))</f>
        <v>93.70151034950419</v>
      </c>
      <c r="F573" s="82">
        <f ca="1">IF('Conformity Assessment'!$I$19&lt;&gt;"Interval","-",IF($E$10="Consumer's Risk",$E$8-D573*$K$8,$E$8+D573*$K$8))</f>
        <v>105.47593179505043</v>
      </c>
      <c r="G573" s="50">
        <f t="shared" ca="1" si="25"/>
        <v>4.9972975631000366E-2</v>
      </c>
      <c r="H573" s="50">
        <f t="shared" ca="1" si="26"/>
        <v>4.9972984766881216E-2</v>
      </c>
      <c r="I573" s="50">
        <f t="shared" ca="1" si="27"/>
        <v>4.9972980198940795E-2</v>
      </c>
    </row>
    <row r="574" spans="3:9">
      <c r="C574" s="48">
        <v>559</v>
      </c>
      <c r="D574" s="51">
        <f ca="1">IF('Conformity Assessment'!$I$19&lt;&gt;"Interval","-",IF(ABS($E$11-I572)&lt;=ABS($E$11-I573),D572+(RAND()-0.5)*$M$17/C574,D573+(RAND()-0.5)*$M$17/C574))</f>
        <v>1.6451483864144529</v>
      </c>
      <c r="E574" s="82">
        <f ca="1">IF('Conformity Assessment'!$I$19&lt;&gt;"Interval","-",IF($E$10="Consumer's Risk",$E$7+D574*$K$7,$E$7-D574*$K$7))</f>
        <v>93.701583869432525</v>
      </c>
      <c r="F574" s="82">
        <f ca="1">IF('Conformity Assessment'!$I$19&lt;&gt;"Interval","-",IF($E$10="Consumer's Risk",$E$8-D574*$K$8,$E$8+D574*$K$8))</f>
        <v>105.47584193736026</v>
      </c>
      <c r="G574" s="50">
        <f t="shared" ca="1" si="25"/>
        <v>4.9969607163055742E-2</v>
      </c>
      <c r="H574" s="50">
        <f t="shared" ca="1" si="26"/>
        <v>4.9969616300667478E-2</v>
      </c>
      <c r="I574" s="50">
        <f t="shared" ca="1" si="27"/>
        <v>4.996961173186161E-2</v>
      </c>
    </row>
    <row r="575" spans="3:9">
      <c r="C575" s="48">
        <v>560</v>
      </c>
      <c r="D575" s="51">
        <f ca="1">IF('Conformity Assessment'!$I$19&lt;&gt;"Interval","-",IF(ABS($E$11-I573)&lt;=ABS($E$11-I574),D573+(RAND()-0.5)*$M$17/C575,D574+(RAND()-0.5)*$M$17/C575))</f>
        <v>1.6451408254928581</v>
      </c>
      <c r="E575" s="82">
        <f ca="1">IF('Conformity Assessment'!$I$19&lt;&gt;"Interval","-",IF($E$10="Consumer's Risk",$E$7+D575*$K$7,$E$7-D575*$K$7))</f>
        <v>93.701566857358927</v>
      </c>
      <c r="F575" s="82">
        <f ca="1">IF('Conformity Assessment'!$I$19&lt;&gt;"Interval","-",IF($E$10="Consumer's Risk",$E$8-D575*$K$8,$E$8+D575*$K$8))</f>
        <v>105.47586272989464</v>
      </c>
      <c r="G575" s="50">
        <f t="shared" ca="1" si="25"/>
        <v>4.9970386590376559E-2</v>
      </c>
      <c r="H575" s="50">
        <f t="shared" ca="1" si="26"/>
        <v>4.9970395727587429E-2</v>
      </c>
      <c r="I575" s="50">
        <f t="shared" ca="1" si="27"/>
        <v>4.9970391158981997E-2</v>
      </c>
    </row>
    <row r="576" spans="3:9">
      <c r="C576" s="48">
        <v>561</v>
      </c>
      <c r="D576" s="51">
        <f ca="1">IF('Conformity Assessment'!$I$19&lt;&gt;"Interval","-",IF(ABS($E$11-I574)&lt;=ABS($E$11-I575),D574+(RAND()-0.5)*$M$17/C576,D575+(RAND()-0.5)*$M$17/C576))</f>
        <v>1.6449701513508412</v>
      </c>
      <c r="E576" s="82">
        <f ca="1">IF('Conformity Assessment'!$I$19&lt;&gt;"Interval","-",IF($E$10="Consumer's Risk",$E$7+D576*$K$7,$E$7-D576*$K$7))</f>
        <v>93.701182840539389</v>
      </c>
      <c r="F576" s="82">
        <f ca="1">IF('Conformity Assessment'!$I$19&lt;&gt;"Interval","-",IF($E$10="Consumer's Risk",$E$8-D576*$K$8,$E$8+D576*$K$8))</f>
        <v>105.47633208378518</v>
      </c>
      <c r="G576" s="50">
        <f t="shared" ca="1" si="25"/>
        <v>4.9987983333324618E-2</v>
      </c>
      <c r="H576" s="50">
        <f t="shared" ca="1" si="26"/>
        <v>4.9987992461501526E-2</v>
      </c>
      <c r="I576" s="50">
        <f t="shared" ca="1" si="27"/>
        <v>4.9987987897413072E-2</v>
      </c>
    </row>
    <row r="577" spans="3:9">
      <c r="C577" s="48">
        <v>562</v>
      </c>
      <c r="D577" s="51">
        <f ca="1">IF('Conformity Assessment'!$I$19&lt;&gt;"Interval","-",IF(ABS($E$11-I575)&lt;=ABS($E$11-I576),D575+(RAND()-0.5)*$M$17/C577,D576+(RAND()-0.5)*$M$17/C577))</f>
        <v>1.6451156288925262</v>
      </c>
      <c r="E577" s="82">
        <f ca="1">IF('Conformity Assessment'!$I$19&lt;&gt;"Interval","-",IF($E$10="Consumer's Risk",$E$7+D577*$K$7,$E$7-D577*$K$7))</f>
        <v>93.701510165008187</v>
      </c>
      <c r="F577" s="82">
        <f ca="1">IF('Conformity Assessment'!$I$19&lt;&gt;"Interval","-",IF($E$10="Consumer's Risk",$E$8-D577*$K$8,$E$8+D577*$K$8))</f>
        <v>105.47593202054556</v>
      </c>
      <c r="G577" s="50">
        <f t="shared" ca="1" si="25"/>
        <v>4.9972984084295013E-2</v>
      </c>
      <c r="H577" s="50">
        <f t="shared" ca="1" si="26"/>
        <v>4.9972993220172054E-2</v>
      </c>
      <c r="I577" s="50">
        <f t="shared" ca="1" si="27"/>
        <v>4.9972988652233534E-2</v>
      </c>
    </row>
    <row r="578" spans="3:9">
      <c r="C578" s="48">
        <v>563</v>
      </c>
      <c r="D578" s="51">
        <f ca="1">IF('Conformity Assessment'!$I$19&lt;&gt;"Interval","-",IF(ABS($E$11-I576)&lt;=ABS($E$11-I577),D576+(RAND()-0.5)*$M$17/C578,D577+(RAND()-0.5)*$M$17/C578))</f>
        <v>1.6450619143425662</v>
      </c>
      <c r="E578" s="82">
        <f ca="1">IF('Conformity Assessment'!$I$19&lt;&gt;"Interval","-",IF($E$10="Consumer's Risk",$E$7+D578*$K$7,$E$7-D578*$K$7))</f>
        <v>93.701389307270773</v>
      </c>
      <c r="F578" s="82">
        <f ca="1">IF('Conformity Assessment'!$I$19&lt;&gt;"Interval","-",IF($E$10="Consumer's Risk",$E$8-D578*$K$8,$E$8+D578*$K$8))</f>
        <v>105.47607973555795</v>
      </c>
      <c r="G578" s="50">
        <f t="shared" ca="1" si="25"/>
        <v>4.9978521826356509E-2</v>
      </c>
      <c r="H578" s="50">
        <f t="shared" ca="1" si="26"/>
        <v>4.9978530959389735E-2</v>
      </c>
      <c r="I578" s="50">
        <f t="shared" ca="1" si="27"/>
        <v>4.9978526392873118E-2</v>
      </c>
    </row>
    <row r="579" spans="3:9">
      <c r="C579" s="48">
        <v>564</v>
      </c>
      <c r="D579" s="51">
        <f ca="1">IF('Conformity Assessment'!$I$19&lt;&gt;"Interval","-",IF(ABS($E$11-I577)&lt;=ABS($E$11-I578),D577+(RAND()-0.5)*$M$17/C579,D578+(RAND()-0.5)*$M$17/C579))</f>
        <v>1.6449557610454917</v>
      </c>
      <c r="E579" s="82">
        <f ca="1">IF('Conformity Assessment'!$I$19&lt;&gt;"Interval","-",IF($E$10="Consumer's Risk",$E$7+D579*$K$7,$E$7-D579*$K$7))</f>
        <v>93.701150462352359</v>
      </c>
      <c r="F579" s="82">
        <f ca="1">IF('Conformity Assessment'!$I$19&lt;&gt;"Interval","-",IF($E$10="Consumer's Risk",$E$8-D579*$K$8,$E$8+D579*$K$8))</f>
        <v>105.4763716571249</v>
      </c>
      <c r="G579" s="50">
        <f t="shared" ca="1" si="25"/>
        <v>4.9989467219800618E-2</v>
      </c>
      <c r="H579" s="50">
        <f t="shared" ca="1" si="26"/>
        <v>4.9989476347216927E-2</v>
      </c>
      <c r="I579" s="50">
        <f t="shared" ca="1" si="27"/>
        <v>4.9989471783508772E-2</v>
      </c>
    </row>
    <row r="580" spans="3:9">
      <c r="C580" s="48">
        <v>565</v>
      </c>
      <c r="D580" s="51">
        <f ca="1">IF('Conformity Assessment'!$I$19&lt;&gt;"Interval","-",IF(ABS($E$11-I578)&lt;=ABS($E$11-I579),D578+(RAND()-0.5)*$M$17/C580,D579+(RAND()-0.5)*$M$17/C580))</f>
        <v>1.6450661801647903</v>
      </c>
      <c r="E580" s="82">
        <f ca="1">IF('Conformity Assessment'!$I$19&lt;&gt;"Interval","-",IF($E$10="Consumer's Risk",$E$7+D580*$K$7,$E$7-D580*$K$7))</f>
        <v>93.70139890537078</v>
      </c>
      <c r="F580" s="82">
        <f ca="1">IF('Conformity Assessment'!$I$19&lt;&gt;"Interval","-",IF($E$10="Consumer's Risk",$E$8-D580*$K$8,$E$8+D580*$K$8))</f>
        <v>105.47606800454683</v>
      </c>
      <c r="G580" s="50">
        <f t="shared" ca="1" si="25"/>
        <v>4.9978082020307284E-2</v>
      </c>
      <c r="H580" s="50">
        <f t="shared" ca="1" si="26"/>
        <v>4.9978091153566509E-2</v>
      </c>
      <c r="I580" s="50">
        <f t="shared" ca="1" si="27"/>
        <v>4.9978086586936893E-2</v>
      </c>
    </row>
    <row r="581" spans="3:9">
      <c r="C581" s="48">
        <v>566</v>
      </c>
      <c r="D581" s="51">
        <f ca="1">IF('Conformity Assessment'!$I$19&lt;&gt;"Interval","-",IF(ABS($E$11-I579)&lt;=ABS($E$11-I580),D579+(RAND()-0.5)*$M$17/C581,D580+(RAND()-0.5)*$M$17/C581))</f>
        <v>1.6450460787937353</v>
      </c>
      <c r="E581" s="82">
        <f ca="1">IF('Conformity Assessment'!$I$19&lt;&gt;"Interval","-",IF($E$10="Consumer's Risk",$E$7+D581*$K$7,$E$7-D581*$K$7))</f>
        <v>93.701353677285908</v>
      </c>
      <c r="F581" s="82">
        <f ca="1">IF('Conformity Assessment'!$I$19&lt;&gt;"Interval","-",IF($E$10="Consumer's Risk",$E$8-D581*$K$8,$E$8+D581*$K$8))</f>
        <v>105.47612328331722</v>
      </c>
      <c r="G581" s="50">
        <f t="shared" ca="1" si="25"/>
        <v>4.998015449761057E-2</v>
      </c>
      <c r="H581" s="50">
        <f t="shared" ca="1" si="26"/>
        <v>4.9980163629805521E-2</v>
      </c>
      <c r="I581" s="50">
        <f t="shared" ca="1" si="27"/>
        <v>4.9980159063708049E-2</v>
      </c>
    </row>
    <row r="582" spans="3:9">
      <c r="C582" s="48">
        <v>567</v>
      </c>
      <c r="D582" s="51">
        <f ca="1">IF('Conformity Assessment'!$I$19&lt;&gt;"Interval","-",IF(ABS($E$11-I580)&lt;=ABS($E$11-I581),D580+(RAND()-0.5)*$M$17/C582,D581+(RAND()-0.5)*$M$17/C582))</f>
        <v>1.6451148796051602</v>
      </c>
      <c r="E582" s="82">
        <f ca="1">IF('Conformity Assessment'!$I$19&lt;&gt;"Interval","-",IF($E$10="Consumer's Risk",$E$7+D582*$K$7,$E$7-D582*$K$7))</f>
        <v>93.70150847911161</v>
      </c>
      <c r="F582" s="82">
        <f ca="1">IF('Conformity Assessment'!$I$19&lt;&gt;"Interval","-",IF($E$10="Consumer's Risk",$E$8-D582*$K$8,$E$8+D582*$K$8))</f>
        <v>105.47593408108581</v>
      </c>
      <c r="G582" s="50">
        <f t="shared" ca="1" si="25"/>
        <v>4.9973061329276224E-2</v>
      </c>
      <c r="H582" s="50">
        <f t="shared" ca="1" si="26"/>
        <v>4.9973070465113345E-2</v>
      </c>
      <c r="I582" s="50">
        <f t="shared" ca="1" si="27"/>
        <v>4.9973065897194788E-2</v>
      </c>
    </row>
    <row r="583" spans="3:9">
      <c r="C583" s="48">
        <v>568</v>
      </c>
      <c r="D583" s="51">
        <f ca="1">IF('Conformity Assessment'!$I$19&lt;&gt;"Interval","-",IF(ABS($E$11-I581)&lt;=ABS($E$11-I582),D581+(RAND()-0.5)*$M$17/C583,D582+(RAND()-0.5)*$M$17/C583))</f>
        <v>1.644952656004657</v>
      </c>
      <c r="E583" s="82">
        <f ca="1">IF('Conformity Assessment'!$I$19&lt;&gt;"Interval","-",IF($E$10="Consumer's Risk",$E$7+D583*$K$7,$E$7-D583*$K$7))</f>
        <v>93.701143476010472</v>
      </c>
      <c r="F583" s="82">
        <f ca="1">IF('Conformity Assessment'!$I$19&lt;&gt;"Interval","-",IF($E$10="Consumer's Risk",$E$8-D583*$K$8,$E$8+D583*$K$8))</f>
        <v>105.47638019598719</v>
      </c>
      <c r="G583" s="50">
        <f t="shared" ca="1" si="25"/>
        <v>4.9989787407197527E-2</v>
      </c>
      <c r="H583" s="50">
        <f t="shared" ca="1" si="26"/>
        <v>4.9989796534448822E-2</v>
      </c>
      <c r="I583" s="50">
        <f t="shared" ca="1" si="27"/>
        <v>4.9989791970823177E-2</v>
      </c>
    </row>
    <row r="584" spans="3:9">
      <c r="C584" s="48">
        <v>569</v>
      </c>
      <c r="D584" s="51">
        <f ca="1">IF('Conformity Assessment'!$I$19&lt;&gt;"Interval","-",IF(ABS($E$11-I582)&lt;=ABS($E$11-I583),D582+(RAND()-0.5)*$M$17/C584,D583+(RAND()-0.5)*$M$17/C584))</f>
        <v>1.6448023458353827</v>
      </c>
      <c r="E584" s="82">
        <f ca="1">IF('Conformity Assessment'!$I$19&lt;&gt;"Interval","-",IF($E$10="Consumer's Risk",$E$7+D584*$K$7,$E$7-D584*$K$7))</f>
        <v>93.700805278129607</v>
      </c>
      <c r="F584" s="82">
        <f ca="1">IF('Conformity Assessment'!$I$19&lt;&gt;"Interval","-",IF($E$10="Consumer's Risk",$E$8-D584*$K$8,$E$8+D584*$K$8))</f>
        <v>105.4767935489527</v>
      </c>
      <c r="G584" s="50">
        <f t="shared" ca="1" si="25"/>
        <v>5.0005289134028581E-2</v>
      </c>
      <c r="H584" s="50">
        <f t="shared" ca="1" si="26"/>
        <v>5.0005298253332393E-2</v>
      </c>
      <c r="I584" s="50">
        <f t="shared" ca="1" si="27"/>
        <v>5.0005293693680487E-2</v>
      </c>
    </row>
    <row r="585" spans="3:9">
      <c r="C585" s="48">
        <v>570</v>
      </c>
      <c r="D585" s="51">
        <f ca="1">IF('Conformity Assessment'!$I$19&lt;&gt;"Interval","-",IF(ABS($E$11-I583)&lt;=ABS($E$11-I584),D583+(RAND()-0.5)*$M$17/C585,D584+(RAND()-0.5)*$M$17/C585))</f>
        <v>1.6447731534992502</v>
      </c>
      <c r="E585" s="82">
        <f ca="1">IF('Conformity Assessment'!$I$19&lt;&gt;"Interval","-",IF($E$10="Consumer's Risk",$E$7+D585*$K$7,$E$7-D585*$K$7))</f>
        <v>93.700739595373307</v>
      </c>
      <c r="F585" s="82">
        <f ca="1">IF('Conformity Assessment'!$I$19&lt;&gt;"Interval","-",IF($E$10="Consumer's Risk",$E$8-D585*$K$8,$E$8+D585*$K$8))</f>
        <v>105.47687382787706</v>
      </c>
      <c r="G585" s="50">
        <f t="shared" ca="1" si="25"/>
        <v>5.0008300230563477E-2</v>
      </c>
      <c r="H585" s="50">
        <f t="shared" ca="1" si="26"/>
        <v>5.0008309348324217E-2</v>
      </c>
      <c r="I585" s="50">
        <f t="shared" ca="1" si="27"/>
        <v>5.0008304789443847E-2</v>
      </c>
    </row>
    <row r="586" spans="3:9">
      <c r="C586" s="48">
        <v>571</v>
      </c>
      <c r="D586" s="51">
        <f ca="1">IF('Conformity Assessment'!$I$19&lt;&gt;"Interval","-",IF(ABS($E$11-I584)&lt;=ABS($E$11-I585),D584+(RAND()-0.5)*$M$17/C586,D585+(RAND()-0.5)*$M$17/C586))</f>
        <v>1.6447129695088709</v>
      </c>
      <c r="E586" s="82">
        <f ca="1">IF('Conformity Assessment'!$I$19&lt;&gt;"Interval","-",IF($E$10="Consumer's Risk",$E$7+D586*$K$7,$E$7-D586*$K$7))</f>
        <v>93.700604181394965</v>
      </c>
      <c r="F586" s="82">
        <f ca="1">IF('Conformity Assessment'!$I$19&lt;&gt;"Interval","-",IF($E$10="Consumer's Risk",$E$8-D586*$K$8,$E$8+D586*$K$8))</f>
        <v>105.4770393338506</v>
      </c>
      <c r="G586" s="50">
        <f t="shared" ca="1" si="25"/>
        <v>5.0014508473867784E-2</v>
      </c>
      <c r="H586" s="50">
        <f t="shared" ca="1" si="26"/>
        <v>5.0014517588449124E-2</v>
      </c>
      <c r="I586" s="50">
        <f t="shared" ca="1" si="27"/>
        <v>5.0014513031158454E-2</v>
      </c>
    </row>
    <row r="587" spans="3:9">
      <c r="C587" s="48">
        <v>572</v>
      </c>
      <c r="D587" s="51">
        <f ca="1">IF('Conformity Assessment'!$I$19&lt;&gt;"Interval","-",IF(ABS($E$11-I585)&lt;=ABS($E$11-I586),D585+(RAND()-0.5)*$M$17/C587,D586+(RAND()-0.5)*$M$17/C587))</f>
        <v>1.6446554477739317</v>
      </c>
      <c r="E587" s="82">
        <f ca="1">IF('Conformity Assessment'!$I$19&lt;&gt;"Interval","-",IF($E$10="Consumer's Risk",$E$7+D587*$K$7,$E$7-D587*$K$7))</f>
        <v>93.700474757491349</v>
      </c>
      <c r="F587" s="82">
        <f ca="1">IF('Conformity Assessment'!$I$19&lt;&gt;"Interval","-",IF($E$10="Consumer's Risk",$E$8-D587*$K$8,$E$8+D587*$K$8))</f>
        <v>105.47719751862169</v>
      </c>
      <c r="G587" s="50">
        <f t="shared" ca="1" si="25"/>
        <v>5.0020442668194179E-2</v>
      </c>
      <c r="H587" s="50">
        <f t="shared" ca="1" si="26"/>
        <v>5.0020451779737525E-2</v>
      </c>
      <c r="I587" s="50">
        <f t="shared" ca="1" si="27"/>
        <v>5.0020447223965855E-2</v>
      </c>
    </row>
    <row r="588" spans="3:9">
      <c r="C588" s="48">
        <v>573</v>
      </c>
      <c r="D588" s="51">
        <f ca="1">IF('Conformity Assessment'!$I$19&lt;&gt;"Interval","-",IF(ABS($E$11-I586)&lt;=ABS($E$11-I587),D586+(RAND()-0.5)*$M$17/C588,D587+(RAND()-0.5)*$M$17/C588))</f>
        <v>1.6445843947549263</v>
      </c>
      <c r="E588" s="82">
        <f ca="1">IF('Conformity Assessment'!$I$19&lt;&gt;"Interval","-",IF($E$10="Consumer's Risk",$E$7+D588*$K$7,$E$7-D588*$K$7))</f>
        <v>93.700314888198591</v>
      </c>
      <c r="F588" s="82">
        <f ca="1">IF('Conformity Assessment'!$I$19&lt;&gt;"Interval","-",IF($E$10="Consumer's Risk",$E$8-D588*$K$8,$E$8+D588*$K$8))</f>
        <v>105.47739291442396</v>
      </c>
      <c r="G588" s="50">
        <f t="shared" ca="1" si="25"/>
        <v>5.002777358416003E-2</v>
      </c>
      <c r="H588" s="50">
        <f t="shared" ca="1" si="26"/>
        <v>5.0027782691952009E-2</v>
      </c>
      <c r="I588" s="50">
        <f t="shared" ca="1" si="27"/>
        <v>5.002777813805602E-2</v>
      </c>
    </row>
    <row r="589" spans="3:9">
      <c r="C589" s="48">
        <v>574</v>
      </c>
      <c r="D589" s="51">
        <f ca="1">IF('Conformity Assessment'!$I$19&lt;&gt;"Interval","-",IF(ABS($E$11-I587)&lt;=ABS($E$11-I588),D587+(RAND()-0.5)*$M$17/C589,D588+(RAND()-0.5)*$M$17/C589))</f>
        <v>1.6445396142030761</v>
      </c>
      <c r="E589" s="82">
        <f ca="1">IF('Conformity Assessment'!$I$19&lt;&gt;"Interval","-",IF($E$10="Consumer's Risk",$E$7+D589*$K$7,$E$7-D589*$K$7))</f>
        <v>93.700214131956926</v>
      </c>
      <c r="F589" s="82">
        <f ca="1">IF('Conformity Assessment'!$I$19&lt;&gt;"Interval","-",IF($E$10="Consumer's Risk",$E$8-D589*$K$8,$E$8+D589*$K$8))</f>
        <v>105.47751606094154</v>
      </c>
      <c r="G589" s="50">
        <f t="shared" ca="1" si="25"/>
        <v>5.0032394270757959E-2</v>
      </c>
      <c r="H589" s="50">
        <f t="shared" ca="1" si="26"/>
        <v>5.0032403376186002E-2</v>
      </c>
      <c r="I589" s="50">
        <f t="shared" ca="1" si="27"/>
        <v>5.0032398823471977E-2</v>
      </c>
    </row>
    <row r="590" spans="3:9">
      <c r="C590" s="48">
        <v>575</v>
      </c>
      <c r="D590" s="51">
        <f ca="1">IF('Conformity Assessment'!$I$19&lt;&gt;"Interval","-",IF(ABS($E$11-I588)&lt;=ABS($E$11-I589),D588+(RAND()-0.5)*$M$17/C590,D589+(RAND()-0.5)*$M$17/C590))</f>
        <v>1.6445364689385285</v>
      </c>
      <c r="E590" s="82">
        <f ca="1">IF('Conformity Assessment'!$I$19&lt;&gt;"Interval","-",IF($E$10="Consumer's Risk",$E$7+D590*$K$7,$E$7-D590*$K$7))</f>
        <v>93.70020705511169</v>
      </c>
      <c r="F590" s="82">
        <f ca="1">IF('Conformity Assessment'!$I$19&lt;&gt;"Interval","-",IF($E$10="Consumer's Risk",$E$8-D590*$K$8,$E$8+D590*$K$8))</f>
        <v>105.47752471041905</v>
      </c>
      <c r="G590" s="50">
        <f t="shared" ca="1" si="25"/>
        <v>5.0032718828046559E-2</v>
      </c>
      <c r="H590" s="50">
        <f t="shared" ca="1" si="26"/>
        <v>5.0032727933308492E-2</v>
      </c>
      <c r="I590" s="50">
        <f t="shared" ca="1" si="27"/>
        <v>5.0032723380677525E-2</v>
      </c>
    </row>
    <row r="591" spans="3:9">
      <c r="C591" s="48">
        <v>576</v>
      </c>
      <c r="D591" s="51">
        <f ca="1">IF('Conformity Assessment'!$I$19&lt;&gt;"Interval","-",IF(ABS($E$11-I589)&lt;=ABS($E$11-I590),D589+(RAND()-0.5)*$M$17/C591,D590+(RAND()-0.5)*$M$17/C591))</f>
        <v>1.644404625436934</v>
      </c>
      <c r="E591" s="82">
        <f ca="1">IF('Conformity Assessment'!$I$19&lt;&gt;"Interval","-",IF($E$10="Consumer's Risk",$E$7+D591*$K$7,$E$7-D591*$K$7))</f>
        <v>93.699910407233105</v>
      </c>
      <c r="F591" s="82">
        <f ca="1">IF('Conformity Assessment'!$I$19&lt;&gt;"Interval","-",IF($E$10="Consumer's Risk",$E$8-D591*$K$8,$E$8+D591*$K$8))</f>
        <v>105.47788728004844</v>
      </c>
      <c r="G591" s="50">
        <f t="shared" ca="1" si="25"/>
        <v>5.0046325161819852E-2</v>
      </c>
      <c r="H591" s="50">
        <f t="shared" ca="1" si="26"/>
        <v>5.0046334260126654E-2</v>
      </c>
      <c r="I591" s="50">
        <f t="shared" ca="1" si="27"/>
        <v>5.0046329710973253E-2</v>
      </c>
    </row>
    <row r="592" spans="3:9">
      <c r="C592" s="48">
        <v>577</v>
      </c>
      <c r="D592" s="51">
        <f ca="1">IF('Conformity Assessment'!$I$19&lt;&gt;"Interval","-",IF(ABS($E$11-I590)&lt;=ABS($E$11-I591),D590+(RAND()-0.5)*$M$17/C592,D591+(RAND()-0.5)*$M$17/C592))</f>
        <v>1.64464125337602</v>
      </c>
      <c r="E592" s="82">
        <f ca="1">IF('Conformity Assessment'!$I$19&lt;&gt;"Interval","-",IF($E$10="Consumer's Risk",$E$7+D592*$K$7,$E$7-D592*$K$7))</f>
        <v>93.700442820096043</v>
      </c>
      <c r="F592" s="82">
        <f ca="1">IF('Conformity Assessment'!$I$19&lt;&gt;"Interval","-",IF($E$10="Consumer's Risk",$E$8-D592*$K$8,$E$8+D592*$K$8))</f>
        <v>105.47723655321595</v>
      </c>
      <c r="G592" s="50">
        <f t="shared" ref="G592:G655" ca="1" si="28">IF(E592="-","-",IF($G$13="Consumer's Risk",_xlfn.NORM.DIST($E$7,E592,$K$7,TRUE)+(1-_xlfn.NORM.DIST($E$8,E592,$K$7,TRUE)),(_xlfn.NORM.DIST($E$8,E592,$K$7,TRUE)-_xlfn.NORM.DIST($E$7,E592,$K$7,TRUE))))</f>
        <v>5.0021907110866827E-2</v>
      </c>
      <c r="H592" s="50">
        <f t="shared" ref="H592:H655" ca="1" si="29">IF(F592="-","-",IF($G$13="Consumer's Risk",_xlfn.NORM.DIST($E$7,F592,$K$8,TRUE)+(1-_xlfn.NORM.DIST($E$8,F592,$K$8,TRUE)),(_xlfn.NORM.DIST($E$8,F592,$K$8,TRUE)-_xlfn.NORM.DIST($E$7,F592,$K$8,TRUE))))</f>
        <v>5.0021916221660273E-2</v>
      </c>
      <c r="I592" s="50">
        <f t="shared" ref="I592:I655" ca="1" si="30">IF(COUNT(G592:H592)=0,"-",AVERAGE(G592:H592))</f>
        <v>5.0021911666263547E-2</v>
      </c>
    </row>
    <row r="593" spans="3:9">
      <c r="C593" s="48">
        <v>578</v>
      </c>
      <c r="D593" s="51">
        <f ca="1">IF('Conformity Assessment'!$I$19&lt;&gt;"Interval","-",IF(ABS($E$11-I591)&lt;=ABS($E$11-I592),D591+(RAND()-0.5)*$M$17/C593,D592+(RAND()-0.5)*$M$17/C593))</f>
        <v>1.6445973117388437</v>
      </c>
      <c r="E593" s="82">
        <f ca="1">IF('Conformity Assessment'!$I$19&lt;&gt;"Interval","-",IF($E$10="Consumer's Risk",$E$7+D593*$K$7,$E$7-D593*$K$7))</f>
        <v>93.700343951412393</v>
      </c>
      <c r="F593" s="82">
        <f ca="1">IF('Conformity Assessment'!$I$19&lt;&gt;"Interval","-",IF($E$10="Consumer's Risk",$E$8-D593*$K$8,$E$8+D593*$K$8))</f>
        <v>105.47735739271818</v>
      </c>
      <c r="G593" s="50">
        <f t="shared" ca="1" si="28"/>
        <v>5.0026440806864303E-2</v>
      </c>
      <c r="H593" s="50">
        <f t="shared" ca="1" si="29"/>
        <v>5.0026449915337293E-2</v>
      </c>
      <c r="I593" s="50">
        <f t="shared" ca="1" si="30"/>
        <v>5.0026445361100798E-2</v>
      </c>
    </row>
    <row r="594" spans="3:9">
      <c r="C594" s="48">
        <v>579</v>
      </c>
      <c r="D594" s="51">
        <f ca="1">IF('Conformity Assessment'!$I$19&lt;&gt;"Interval","-",IF(ABS($E$11-I592)&lt;=ABS($E$11-I593),D592+(RAND()-0.5)*$M$17/C594,D593+(RAND()-0.5)*$M$17/C594))</f>
        <v>1.6448111969065118</v>
      </c>
      <c r="E594" s="82">
        <f ca="1">IF('Conformity Assessment'!$I$19&lt;&gt;"Interval","-",IF($E$10="Consumer's Risk",$E$7+D594*$K$7,$E$7-D594*$K$7))</f>
        <v>93.700825193039648</v>
      </c>
      <c r="F594" s="82">
        <f ca="1">IF('Conformity Assessment'!$I$19&lt;&gt;"Interval","-",IF($E$10="Consumer's Risk",$E$8-D594*$K$8,$E$8+D594*$K$8))</f>
        <v>105.47676920850709</v>
      </c>
      <c r="G594" s="50">
        <f t="shared" ca="1" si="28"/>
        <v>5.0004376202783203E-2</v>
      </c>
      <c r="H594" s="50">
        <f t="shared" ca="1" si="29"/>
        <v>5.0004385322554856E-2</v>
      </c>
      <c r="I594" s="50">
        <f t="shared" ca="1" si="30"/>
        <v>5.0004380762669026E-2</v>
      </c>
    </row>
    <row r="595" spans="3:9">
      <c r="C595" s="48">
        <v>580</v>
      </c>
      <c r="D595" s="51">
        <f ca="1">IF('Conformity Assessment'!$I$19&lt;&gt;"Interval","-",IF(ABS($E$11-I593)&lt;=ABS($E$11-I594),D593+(RAND()-0.5)*$M$17/C595,D594+(RAND()-0.5)*$M$17/C595))</f>
        <v>1.6448732674697732</v>
      </c>
      <c r="E595" s="82">
        <f ca="1">IF('Conformity Assessment'!$I$19&lt;&gt;"Interval","-",IF($E$10="Consumer's Risk",$E$7+D595*$K$7,$E$7-D595*$K$7))</f>
        <v>93.700964851806987</v>
      </c>
      <c r="F595" s="82">
        <f ca="1">IF('Conformity Assessment'!$I$19&lt;&gt;"Interval","-",IF($E$10="Consumer's Risk",$E$8-D595*$K$8,$E$8+D595*$K$8))</f>
        <v>105.47659851445812</v>
      </c>
      <c r="G595" s="50">
        <f t="shared" ca="1" si="28"/>
        <v>4.9997974395505393E-2</v>
      </c>
      <c r="H595" s="50">
        <f t="shared" ca="1" si="29"/>
        <v>4.9997983518558171E-2</v>
      </c>
      <c r="I595" s="50">
        <f t="shared" ca="1" si="30"/>
        <v>4.9997978957031786E-2</v>
      </c>
    </row>
    <row r="596" spans="3:9">
      <c r="C596" s="48">
        <v>581</v>
      </c>
      <c r="D596" s="51">
        <f ca="1">IF('Conformity Assessment'!$I$19&lt;&gt;"Interval","-",IF(ABS($E$11-I594)&lt;=ABS($E$11-I595),D594+(RAND()-0.5)*$M$17/C596,D595+(RAND()-0.5)*$M$17/C596))</f>
        <v>1.644845428713277</v>
      </c>
      <c r="E596" s="82">
        <f ca="1">IF('Conformity Assessment'!$I$19&lt;&gt;"Interval","-",IF($E$10="Consumer's Risk",$E$7+D596*$K$7,$E$7-D596*$K$7))</f>
        <v>93.700902214604866</v>
      </c>
      <c r="F596" s="82">
        <f ca="1">IF('Conformity Assessment'!$I$19&lt;&gt;"Interval","-",IF($E$10="Consumer's Risk",$E$8-D596*$K$8,$E$8+D596*$K$8))</f>
        <v>105.47667507103849</v>
      </c>
      <c r="G596" s="50">
        <f t="shared" ca="1" si="28"/>
        <v>5.0000845536465249E-2</v>
      </c>
      <c r="H596" s="50">
        <f t="shared" ca="1" si="29"/>
        <v>5.0000854658046143E-2</v>
      </c>
      <c r="I596" s="50">
        <f t="shared" ca="1" si="30"/>
        <v>5.0000850097255696E-2</v>
      </c>
    </row>
    <row r="597" spans="3:9">
      <c r="C597" s="48">
        <v>582</v>
      </c>
      <c r="D597" s="51">
        <f ca="1">IF('Conformity Assessment'!$I$19&lt;&gt;"Interval","-",IF(ABS($E$11-I595)&lt;=ABS($E$11-I596),D595+(RAND()-0.5)*$M$17/C597,D596+(RAND()-0.5)*$M$17/C597))</f>
        <v>1.6447271906993324</v>
      </c>
      <c r="E597" s="82">
        <f ca="1">IF('Conformity Assessment'!$I$19&lt;&gt;"Interval","-",IF($E$10="Consumer's Risk",$E$7+D597*$K$7,$E$7-D597*$K$7))</f>
        <v>93.700636179073499</v>
      </c>
      <c r="F597" s="82">
        <f ca="1">IF('Conformity Assessment'!$I$19&lt;&gt;"Interval","-",IF($E$10="Consumer's Risk",$E$8-D597*$K$8,$E$8+D597*$K$8))</f>
        <v>105.47700022557683</v>
      </c>
      <c r="G597" s="50">
        <f t="shared" ca="1" si="28"/>
        <v>5.0013041440075408E-2</v>
      </c>
      <c r="H597" s="50">
        <f t="shared" ca="1" si="29"/>
        <v>5.0013050555407772E-2</v>
      </c>
      <c r="I597" s="50">
        <f t="shared" ca="1" si="30"/>
        <v>5.001304599774159E-2</v>
      </c>
    </row>
    <row r="598" spans="3:9">
      <c r="C598" s="48">
        <v>583</v>
      </c>
      <c r="D598" s="51">
        <f ca="1">IF('Conformity Assessment'!$I$19&lt;&gt;"Interval","-",IF(ABS($E$11-I596)&lt;=ABS($E$11-I597),D596+(RAND()-0.5)*$M$17/C598,D597+(RAND()-0.5)*$M$17/C598))</f>
        <v>1.6449485357078053</v>
      </c>
      <c r="E598" s="82">
        <f ca="1">IF('Conformity Assessment'!$I$19&lt;&gt;"Interval","-",IF($E$10="Consumer's Risk",$E$7+D598*$K$7,$E$7-D598*$K$7))</f>
        <v>93.701134205342555</v>
      </c>
      <c r="F598" s="82">
        <f ca="1">IF('Conformity Assessment'!$I$19&lt;&gt;"Interval","-",IF($E$10="Consumer's Risk",$E$8-D598*$K$8,$E$8+D598*$K$8))</f>
        <v>105.47639152680354</v>
      </c>
      <c r="G598" s="50">
        <f t="shared" ca="1" si="28"/>
        <v>4.9990212288875999E-2</v>
      </c>
      <c r="H598" s="50">
        <f t="shared" ca="1" si="29"/>
        <v>4.9990221415909586E-2</v>
      </c>
      <c r="I598" s="50">
        <f t="shared" ca="1" si="30"/>
        <v>4.9990216852392792E-2</v>
      </c>
    </row>
    <row r="599" spans="3:9">
      <c r="C599" s="48">
        <v>584</v>
      </c>
      <c r="D599" s="51">
        <f ca="1">IF('Conformity Assessment'!$I$19&lt;&gt;"Interval","-",IF(ABS($E$11-I597)&lt;=ABS($E$11-I598),D597+(RAND()-0.5)*$M$17/C599,D598+(RAND()-0.5)*$M$17/C599))</f>
        <v>1.6448818558118892</v>
      </c>
      <c r="E599" s="82">
        <f ca="1">IF('Conformity Assessment'!$I$19&lt;&gt;"Interval","-",IF($E$10="Consumer's Risk",$E$7+D599*$K$7,$E$7-D599*$K$7))</f>
        <v>93.70098417557675</v>
      </c>
      <c r="F599" s="82">
        <f ca="1">IF('Conformity Assessment'!$I$19&lt;&gt;"Interval","-",IF($E$10="Consumer's Risk",$E$8-D599*$K$8,$E$8+D599*$K$8))</f>
        <v>105.47657489651731</v>
      </c>
      <c r="G599" s="50">
        <f t="shared" ca="1" si="28"/>
        <v>4.999708866621267E-2</v>
      </c>
      <c r="H599" s="50">
        <f t="shared" ca="1" si="29"/>
        <v>4.9997097789719946E-2</v>
      </c>
      <c r="I599" s="50">
        <f t="shared" ca="1" si="30"/>
        <v>4.9997093227966305E-2</v>
      </c>
    </row>
    <row r="600" spans="3:9">
      <c r="C600" s="48">
        <v>585</v>
      </c>
      <c r="D600" s="51">
        <f ca="1">IF('Conformity Assessment'!$I$19&lt;&gt;"Interval","-",IF(ABS($E$11-I598)&lt;=ABS($E$11-I599),D598+(RAND()-0.5)*$M$17/C600,D599+(RAND()-0.5)*$M$17/C600))</f>
        <v>1.6447468530137361</v>
      </c>
      <c r="E600" s="82">
        <f ca="1">IF('Conformity Assessment'!$I$19&lt;&gt;"Interval","-",IF($E$10="Consumer's Risk",$E$7+D600*$K$7,$E$7-D600*$K$7))</f>
        <v>93.7006804192809</v>
      </c>
      <c r="F600" s="82">
        <f ca="1">IF('Conformity Assessment'!$I$19&lt;&gt;"Interval","-",IF($E$10="Consumer's Risk",$E$8-D600*$K$8,$E$8+D600*$K$8))</f>
        <v>105.47694615421223</v>
      </c>
      <c r="G600" s="50">
        <f t="shared" ca="1" si="28"/>
        <v>5.0011013165719868E-2</v>
      </c>
      <c r="H600" s="50">
        <f t="shared" ca="1" si="29"/>
        <v>5.0011022282091068E-2</v>
      </c>
      <c r="I600" s="50">
        <f t="shared" ca="1" si="30"/>
        <v>5.0011017723905468E-2</v>
      </c>
    </row>
    <row r="601" spans="3:9">
      <c r="C601" s="48">
        <v>586</v>
      </c>
      <c r="D601" s="51">
        <f ca="1">IF('Conformity Assessment'!$I$19&lt;&gt;"Interval","-",IF(ABS($E$11-I599)&lt;=ABS($E$11-I600),D599+(RAND()-0.5)*$M$17/C601,D600+(RAND()-0.5)*$M$17/C601))</f>
        <v>1.6447355746118544</v>
      </c>
      <c r="E601" s="82">
        <f ca="1">IF('Conformity Assessment'!$I$19&lt;&gt;"Interval","-",IF($E$10="Consumer's Risk",$E$7+D601*$K$7,$E$7-D601*$K$7))</f>
        <v>93.700655042876676</v>
      </c>
      <c r="F601" s="82">
        <f ca="1">IF('Conformity Assessment'!$I$19&lt;&gt;"Interval","-",IF($E$10="Consumer's Risk",$E$8-D601*$K$8,$E$8+D601*$K$8))</f>
        <v>105.4769771698174</v>
      </c>
      <c r="G601" s="50">
        <f t="shared" ca="1" si="28"/>
        <v>5.0012176586012751E-2</v>
      </c>
      <c r="H601" s="50">
        <f t="shared" ca="1" si="29"/>
        <v>5.0012185701788475E-2</v>
      </c>
      <c r="I601" s="50">
        <f t="shared" ca="1" si="30"/>
        <v>5.0012181143900616E-2</v>
      </c>
    </row>
    <row r="602" spans="3:9">
      <c r="C602" s="48">
        <v>587</v>
      </c>
      <c r="D602" s="51">
        <f ca="1">IF('Conformity Assessment'!$I$19&lt;&gt;"Interval","-",IF(ABS($E$11-I600)&lt;=ABS($E$11-I601),D600+(RAND()-0.5)*$M$17/C602,D601+(RAND()-0.5)*$M$17/C602))</f>
        <v>1.6447293579237205</v>
      </c>
      <c r="E602" s="82">
        <f ca="1">IF('Conformity Assessment'!$I$19&lt;&gt;"Interval","-",IF($E$10="Consumer's Risk",$E$7+D602*$K$7,$E$7-D602*$K$7))</f>
        <v>93.700641055328376</v>
      </c>
      <c r="F602" s="82">
        <f ca="1">IF('Conformity Assessment'!$I$19&lt;&gt;"Interval","-",IF($E$10="Consumer's Risk",$E$8-D602*$K$8,$E$8+D602*$K$8))</f>
        <v>105.47699426570976</v>
      </c>
      <c r="G602" s="50">
        <f t="shared" ca="1" si="28"/>
        <v>5.0012817875910665E-2</v>
      </c>
      <c r="H602" s="50">
        <f t="shared" ca="1" si="29"/>
        <v>5.0012826991357756E-2</v>
      </c>
      <c r="I602" s="50">
        <f t="shared" ca="1" si="30"/>
        <v>5.001282243363421E-2</v>
      </c>
    </row>
    <row r="603" spans="3:9">
      <c r="C603" s="48">
        <v>588</v>
      </c>
      <c r="D603" s="51">
        <f ca="1">IF('Conformity Assessment'!$I$19&lt;&gt;"Interval","-",IF(ABS($E$11-I601)&lt;=ABS($E$11-I602),D601+(RAND()-0.5)*$M$17/C603,D602+(RAND()-0.5)*$M$17/C603))</f>
        <v>1.6448514553593314</v>
      </c>
      <c r="E603" s="82">
        <f ca="1">IF('Conformity Assessment'!$I$19&lt;&gt;"Interval","-",IF($E$10="Consumer's Risk",$E$7+D603*$K$7,$E$7-D603*$K$7))</f>
        <v>93.700915774558496</v>
      </c>
      <c r="F603" s="82">
        <f ca="1">IF('Conformity Assessment'!$I$19&lt;&gt;"Interval","-",IF($E$10="Consumer's Risk",$E$8-D603*$K$8,$E$8+D603*$K$8))</f>
        <v>105.47665849776183</v>
      </c>
      <c r="G603" s="50">
        <f t="shared" ca="1" si="28"/>
        <v>5.0000223969163829E-2</v>
      </c>
      <c r="H603" s="50">
        <f t="shared" ca="1" si="29"/>
        <v>5.0000233091063585E-2</v>
      </c>
      <c r="I603" s="50">
        <f t="shared" ca="1" si="30"/>
        <v>5.0000228530113711E-2</v>
      </c>
    </row>
    <row r="604" spans="3:9">
      <c r="C604" s="48">
        <v>589</v>
      </c>
      <c r="D604" s="51">
        <f ca="1">IF('Conformity Assessment'!$I$19&lt;&gt;"Interval","-",IF(ABS($E$11-I602)&lt;=ABS($E$11-I603),D602+(RAND()-0.5)*$M$17/C604,D603+(RAND()-0.5)*$M$17/C604))</f>
        <v>1.6449469535926386</v>
      </c>
      <c r="E604" s="82">
        <f ca="1">IF('Conformity Assessment'!$I$19&lt;&gt;"Interval","-",IF($E$10="Consumer's Risk",$E$7+D604*$K$7,$E$7-D604*$K$7))</f>
        <v>93.701130645583433</v>
      </c>
      <c r="F604" s="82">
        <f ca="1">IF('Conformity Assessment'!$I$19&lt;&gt;"Interval","-",IF($E$10="Consumer's Risk",$E$8-D604*$K$8,$E$8+D604*$K$8))</f>
        <v>105.47639587762025</v>
      </c>
      <c r="G604" s="50">
        <f t="shared" ca="1" si="28"/>
        <v>4.9990375436077268E-2</v>
      </c>
      <c r="H604" s="50">
        <f t="shared" ca="1" si="29"/>
        <v>4.9990384563027422E-2</v>
      </c>
      <c r="I604" s="50">
        <f t="shared" ca="1" si="30"/>
        <v>4.9990379999552345E-2</v>
      </c>
    </row>
    <row r="605" spans="3:9">
      <c r="C605" s="48">
        <v>590</v>
      </c>
      <c r="D605" s="51">
        <f ca="1">IF('Conformity Assessment'!$I$19&lt;&gt;"Interval","-",IF(ABS($E$11-I603)&lt;=ABS($E$11-I604),D603+(RAND()-0.5)*$M$17/C605,D604+(RAND()-0.5)*$M$17/C605))</f>
        <v>1.6448411843089656</v>
      </c>
      <c r="E605" s="82">
        <f ca="1">IF('Conformity Assessment'!$I$19&lt;&gt;"Interval","-",IF($E$10="Consumer's Risk",$E$7+D605*$K$7,$E$7-D605*$K$7))</f>
        <v>93.700892664695175</v>
      </c>
      <c r="F605" s="82">
        <f ca="1">IF('Conformity Assessment'!$I$19&lt;&gt;"Interval","-",IF($E$10="Consumer's Risk",$E$8-D605*$K$8,$E$8+D605*$K$8))</f>
        <v>105.47668674315034</v>
      </c>
      <c r="G605" s="50">
        <f t="shared" ca="1" si="28"/>
        <v>5.0001283293252589E-2</v>
      </c>
      <c r="H605" s="50">
        <f t="shared" ca="1" si="29"/>
        <v>5.0001292414609461E-2</v>
      </c>
      <c r="I605" s="50">
        <f t="shared" ca="1" si="30"/>
        <v>5.0001287853931028E-2</v>
      </c>
    </row>
    <row r="606" spans="3:9">
      <c r="C606" s="48">
        <v>591</v>
      </c>
      <c r="D606" s="51">
        <f ca="1">IF('Conformity Assessment'!$I$19&lt;&gt;"Interval","-",IF(ABS($E$11-I604)&lt;=ABS($E$11-I605),D604+(RAND()-0.5)*$M$17/C606,D605+(RAND()-0.5)*$M$17/C606))</f>
        <v>1.6448116867636535</v>
      </c>
      <c r="E606" s="82">
        <f ca="1">IF('Conformity Assessment'!$I$19&lt;&gt;"Interval","-",IF($E$10="Consumer's Risk",$E$7+D606*$K$7,$E$7-D606*$K$7))</f>
        <v>93.700826295218221</v>
      </c>
      <c r="F606" s="82">
        <f ca="1">IF('Conformity Assessment'!$I$19&lt;&gt;"Interval","-",IF($E$10="Consumer's Risk",$E$8-D606*$K$8,$E$8+D606*$K$8))</f>
        <v>105.47676786139995</v>
      </c>
      <c r="G606" s="50">
        <f t="shared" ca="1" si="28"/>
        <v>5.0004325677547347E-2</v>
      </c>
      <c r="H606" s="50">
        <f t="shared" ca="1" si="29"/>
        <v>5.0004334797344861E-2</v>
      </c>
      <c r="I606" s="50">
        <f t="shared" ca="1" si="30"/>
        <v>5.0004330237446104E-2</v>
      </c>
    </row>
    <row r="607" spans="3:9">
      <c r="C607" s="48">
        <v>592</v>
      </c>
      <c r="D607" s="51">
        <f ca="1">IF('Conformity Assessment'!$I$19&lt;&gt;"Interval","-",IF(ABS($E$11-I605)&lt;=ABS($E$11-I606),D605+(RAND()-0.5)*$M$17/C607,D606+(RAND()-0.5)*$M$17/C607))</f>
        <v>1.6448258294231313</v>
      </c>
      <c r="E607" s="82">
        <f ca="1">IF('Conformity Assessment'!$I$19&lt;&gt;"Interval","-",IF($E$10="Consumer's Risk",$E$7+D607*$K$7,$E$7-D607*$K$7))</f>
        <v>93.700858116202042</v>
      </c>
      <c r="F607" s="82">
        <f ca="1">IF('Conformity Assessment'!$I$19&lt;&gt;"Interval","-",IF($E$10="Consumer's Risk",$E$8-D607*$K$8,$E$8+D607*$K$8))</f>
        <v>105.47672896908639</v>
      </c>
      <c r="G607" s="50">
        <f t="shared" ca="1" si="28"/>
        <v>5.0002866981646646E-2</v>
      </c>
      <c r="H607" s="50">
        <f t="shared" ca="1" si="29"/>
        <v>5.0002876102191937E-2</v>
      </c>
      <c r="I607" s="50">
        <f t="shared" ca="1" si="30"/>
        <v>5.0002871541919292E-2</v>
      </c>
    </row>
    <row r="608" spans="3:9">
      <c r="C608" s="48">
        <v>593</v>
      </c>
      <c r="D608" s="51">
        <f ca="1">IF('Conformity Assessment'!$I$19&lt;&gt;"Interval","-",IF(ABS($E$11-I606)&lt;=ABS($E$11-I607),D606+(RAND()-0.5)*$M$17/C608,D607+(RAND()-0.5)*$M$17/C608))</f>
        <v>1.6447736020261758</v>
      </c>
      <c r="E608" s="82">
        <f ca="1">IF('Conformity Assessment'!$I$19&lt;&gt;"Interval","-",IF($E$10="Consumer's Risk",$E$7+D608*$K$7,$E$7-D608*$K$7))</f>
        <v>93.700740604558902</v>
      </c>
      <c r="F608" s="82">
        <f ca="1">IF('Conformity Assessment'!$I$19&lt;&gt;"Interval","-",IF($E$10="Consumer's Risk",$E$8-D608*$K$8,$E$8+D608*$K$8))</f>
        <v>105.47687259442802</v>
      </c>
      <c r="G608" s="50">
        <f t="shared" ca="1" si="28"/>
        <v>5.0008253965344814E-2</v>
      </c>
      <c r="H608" s="50">
        <f t="shared" ca="1" si="29"/>
        <v>5.0008263083130042E-2</v>
      </c>
      <c r="I608" s="50">
        <f t="shared" ca="1" si="30"/>
        <v>5.0008258524237431E-2</v>
      </c>
    </row>
    <row r="609" spans="3:9">
      <c r="C609" s="48">
        <v>594</v>
      </c>
      <c r="D609" s="51">
        <f ca="1">IF('Conformity Assessment'!$I$19&lt;&gt;"Interval","-",IF(ABS($E$11-I607)&lt;=ABS($E$11-I608),D607+(RAND()-0.5)*$M$17/C609,D608+(RAND()-0.5)*$M$17/C609))</f>
        <v>1.6448085885678532</v>
      </c>
      <c r="E609" s="82">
        <f ca="1">IF('Conformity Assessment'!$I$19&lt;&gt;"Interval","-",IF($E$10="Consumer's Risk",$E$7+D609*$K$7,$E$7-D609*$K$7))</f>
        <v>93.700819324277674</v>
      </c>
      <c r="F609" s="82">
        <f ca="1">IF('Conformity Assessment'!$I$19&lt;&gt;"Interval","-",IF($E$10="Consumer's Risk",$E$8-D609*$K$8,$E$8+D609*$K$8))</f>
        <v>105.4767763814384</v>
      </c>
      <c r="G609" s="50">
        <f t="shared" ca="1" si="28"/>
        <v>5.0004645234812982E-2</v>
      </c>
      <c r="H609" s="50">
        <f t="shared" ca="1" si="29"/>
        <v>5.0004654354446863E-2</v>
      </c>
      <c r="I609" s="50">
        <f t="shared" ca="1" si="30"/>
        <v>5.0004649794629923E-2</v>
      </c>
    </row>
    <row r="610" spans="3:9">
      <c r="C610" s="48">
        <v>595</v>
      </c>
      <c r="D610" s="51">
        <f ca="1">IF('Conformity Assessment'!$I$19&lt;&gt;"Interval","-",IF(ABS($E$11-I608)&lt;=ABS($E$11-I609),D608+(RAND()-0.5)*$M$17/C610,D609+(RAND()-0.5)*$M$17/C610))</f>
        <v>1.644716598516895</v>
      </c>
      <c r="E610" s="82">
        <f ca="1">IF('Conformity Assessment'!$I$19&lt;&gt;"Interval","-",IF($E$10="Consumer's Risk",$E$7+D610*$K$7,$E$7-D610*$K$7))</f>
        <v>93.700612346663007</v>
      </c>
      <c r="F610" s="82">
        <f ca="1">IF('Conformity Assessment'!$I$19&lt;&gt;"Interval","-",IF($E$10="Consumer's Risk",$E$8-D610*$K$8,$E$8+D610*$K$8))</f>
        <v>105.47702935407854</v>
      </c>
      <c r="G610" s="50">
        <f t="shared" ca="1" si="28"/>
        <v>5.0014134108318974E-2</v>
      </c>
      <c r="H610" s="50">
        <f t="shared" ca="1" si="29"/>
        <v>5.0014143223091723E-2</v>
      </c>
      <c r="I610" s="50">
        <f t="shared" ca="1" si="30"/>
        <v>5.0014138665705352E-2</v>
      </c>
    </row>
    <row r="611" spans="3:9">
      <c r="C611" s="48">
        <v>596</v>
      </c>
      <c r="D611" s="51">
        <f ca="1">IF('Conformity Assessment'!$I$19&lt;&gt;"Interval","-",IF(ABS($E$11-I609)&lt;=ABS($E$11-I610),D609+(RAND()-0.5)*$M$17/C611,D610+(RAND()-0.5)*$M$17/C611))</f>
        <v>1.6447803975397401</v>
      </c>
      <c r="E611" s="82">
        <f ca="1">IF('Conformity Assessment'!$I$19&lt;&gt;"Interval","-",IF($E$10="Consumer's Risk",$E$7+D611*$K$7,$E$7-D611*$K$7))</f>
        <v>93.700755894464422</v>
      </c>
      <c r="F611" s="82">
        <f ca="1">IF('Conformity Assessment'!$I$19&lt;&gt;"Interval","-",IF($E$10="Consumer's Risk",$E$8-D611*$K$8,$E$8+D611*$K$8))</f>
        <v>105.47685390676571</v>
      </c>
      <c r="G611" s="50">
        <f t="shared" ca="1" si="28"/>
        <v>5.0007553017361511E-2</v>
      </c>
      <c r="H611" s="50">
        <f t="shared" ca="1" si="29"/>
        <v>5.0007562135505737E-2</v>
      </c>
      <c r="I611" s="50">
        <f t="shared" ca="1" si="30"/>
        <v>5.0007557576433624E-2</v>
      </c>
    </row>
    <row r="612" spans="3:9">
      <c r="C612" s="48">
        <v>597</v>
      </c>
      <c r="D612" s="51">
        <f ca="1">IF('Conformity Assessment'!$I$19&lt;&gt;"Interval","-",IF(ABS($E$11-I610)&lt;=ABS($E$11-I611),D610+(RAND()-0.5)*$M$17/C612,D611+(RAND()-0.5)*$M$17/C612))</f>
        <v>1.6448493445052743</v>
      </c>
      <c r="E612" s="82">
        <f ca="1">IF('Conformity Assessment'!$I$19&lt;&gt;"Interval","-",IF($E$10="Consumer's Risk",$E$7+D612*$K$7,$E$7-D612*$K$7))</f>
        <v>93.700911025136861</v>
      </c>
      <c r="F612" s="82">
        <f ca="1">IF('Conformity Assessment'!$I$19&lt;&gt;"Interval","-",IF($E$10="Consumer's Risk",$E$8-D612*$K$8,$E$8+D612*$K$8))</f>
        <v>105.4766643026105</v>
      </c>
      <c r="G612" s="50">
        <f t="shared" ca="1" si="28"/>
        <v>5.0000441674604587E-2</v>
      </c>
      <c r="H612" s="50">
        <f t="shared" ca="1" si="29"/>
        <v>5.0000450796392988E-2</v>
      </c>
      <c r="I612" s="50">
        <f t="shared" ca="1" si="30"/>
        <v>5.0000446235498791E-2</v>
      </c>
    </row>
    <row r="613" spans="3:9">
      <c r="C613" s="48">
        <v>598</v>
      </c>
      <c r="D613" s="51">
        <f ca="1">IF('Conformity Assessment'!$I$19&lt;&gt;"Interval","-",IF(ABS($E$11-I611)&lt;=ABS($E$11-I612),D611+(RAND()-0.5)*$M$17/C613,D612+(RAND()-0.5)*$M$17/C613))</f>
        <v>1.6449159966735047</v>
      </c>
      <c r="E613" s="82">
        <f ca="1">IF('Conformity Assessment'!$I$19&lt;&gt;"Interval","-",IF($E$10="Consumer's Risk",$E$7+D613*$K$7,$E$7-D613*$K$7))</f>
        <v>93.70106099251538</v>
      </c>
      <c r="F613" s="82">
        <f ca="1">IF('Conformity Assessment'!$I$19&lt;&gt;"Interval","-",IF($E$10="Consumer's Risk",$E$8-D613*$K$8,$E$8+D613*$K$8))</f>
        <v>105.47648100914786</v>
      </c>
      <c r="G613" s="50">
        <f t="shared" ca="1" si="28"/>
        <v>4.9993567788943344E-2</v>
      </c>
      <c r="H613" s="50">
        <f t="shared" ca="1" si="29"/>
        <v>4.9993576914255829E-2</v>
      </c>
      <c r="I613" s="50">
        <f t="shared" ca="1" si="30"/>
        <v>4.9993572351599583E-2</v>
      </c>
    </row>
    <row r="614" spans="3:9">
      <c r="C614" s="48">
        <v>599</v>
      </c>
      <c r="D614" s="51">
        <f ca="1">IF('Conformity Assessment'!$I$19&lt;&gt;"Interval","-",IF(ABS($E$11-I612)&lt;=ABS($E$11-I613),D612+(RAND()-0.5)*$M$17/C614,D613+(RAND()-0.5)*$M$17/C614))</f>
        <v>1.6449080466449606</v>
      </c>
      <c r="E614" s="82">
        <f ca="1">IF('Conformity Assessment'!$I$19&lt;&gt;"Interval","-",IF($E$10="Consumer's Risk",$E$7+D614*$K$7,$E$7-D614*$K$7))</f>
        <v>93.701043104951168</v>
      </c>
      <c r="F614" s="82">
        <f ca="1">IF('Conformity Assessment'!$I$19&lt;&gt;"Interval","-",IF($E$10="Consumer's Risk",$E$8-D614*$K$8,$E$8+D614*$K$8))</f>
        <v>105.47650287172635</v>
      </c>
      <c r="G614" s="50">
        <f t="shared" ca="1" si="28"/>
        <v>4.9994387641475069E-2</v>
      </c>
      <c r="H614" s="50">
        <f t="shared" ca="1" si="29"/>
        <v>4.9994396766367452E-2</v>
      </c>
      <c r="I614" s="50">
        <f t="shared" ca="1" si="30"/>
        <v>4.999439220392126E-2</v>
      </c>
    </row>
    <row r="615" spans="3:9">
      <c r="C615" s="48">
        <v>600</v>
      </c>
      <c r="D615" s="51">
        <f ca="1">IF('Conformity Assessment'!$I$19&lt;&gt;"Interval","-",IF(ABS($E$11-I613)&lt;=ABS($E$11-I614),D613+(RAND()-0.5)*$M$17/C615,D614+(RAND()-0.5)*$M$17/C615))</f>
        <v>1.6447778037650438</v>
      </c>
      <c r="E615" s="82">
        <f ca="1">IF('Conformity Assessment'!$I$19&lt;&gt;"Interval","-",IF($E$10="Consumer's Risk",$E$7+D615*$K$7,$E$7-D615*$K$7))</f>
        <v>93.700750058471343</v>
      </c>
      <c r="F615" s="82">
        <f ca="1">IF('Conformity Assessment'!$I$19&lt;&gt;"Interval","-",IF($E$10="Consumer's Risk",$E$8-D615*$K$8,$E$8+D615*$K$8))</f>
        <v>105.47686103964612</v>
      </c>
      <c r="G615" s="50">
        <f t="shared" ca="1" si="28"/>
        <v>5.0007820560770397E-2</v>
      </c>
      <c r="H615" s="50">
        <f t="shared" ca="1" si="29"/>
        <v>5.0007829678776865E-2</v>
      </c>
      <c r="I615" s="50">
        <f t="shared" ca="1" si="30"/>
        <v>5.0007825119773627E-2</v>
      </c>
    </row>
    <row r="616" spans="3:9">
      <c r="C616" s="48">
        <v>601</v>
      </c>
      <c r="D616" s="51">
        <f ca="1">IF('Conformity Assessment'!$I$19&lt;&gt;"Interval","-",IF(ABS($E$11-I614)&lt;=ABS($E$11-I615),D614+(RAND()-0.5)*$M$17/C616,D615+(RAND()-0.5)*$M$17/C616))</f>
        <v>1.6448162521258221</v>
      </c>
      <c r="E616" s="82">
        <f ca="1">IF('Conformity Assessment'!$I$19&lt;&gt;"Interval","-",IF($E$10="Consumer's Risk",$E$7+D616*$K$7,$E$7-D616*$K$7))</f>
        <v>93.700836567283105</v>
      </c>
      <c r="F616" s="82">
        <f ca="1">IF('Conformity Assessment'!$I$19&lt;&gt;"Interval","-",IF($E$10="Consumer's Risk",$E$8-D616*$K$8,$E$8+D616*$K$8))</f>
        <v>105.47675530665398</v>
      </c>
      <c r="G616" s="50">
        <f t="shared" ca="1" si="28"/>
        <v>5.0003854795281695E-2</v>
      </c>
      <c r="H616" s="50">
        <f t="shared" ca="1" si="29"/>
        <v>5.0003863915320669E-2</v>
      </c>
      <c r="I616" s="50">
        <f t="shared" ca="1" si="30"/>
        <v>5.0003859355301182E-2</v>
      </c>
    </row>
    <row r="617" spans="3:9">
      <c r="C617" s="48">
        <v>602</v>
      </c>
      <c r="D617" s="51">
        <f ca="1">IF('Conformity Assessment'!$I$19&lt;&gt;"Interval","-",IF(ABS($E$11-I615)&lt;=ABS($E$11-I616),D615+(RAND()-0.5)*$M$17/C617,D616+(RAND()-0.5)*$M$17/C617))</f>
        <v>1.6447493492242236</v>
      </c>
      <c r="E617" s="82">
        <f ca="1">IF('Conformity Assessment'!$I$19&lt;&gt;"Interval","-",IF($E$10="Consumer's Risk",$E$7+D617*$K$7,$E$7-D617*$K$7))</f>
        <v>93.700686035754501</v>
      </c>
      <c r="F617" s="82">
        <f ca="1">IF('Conformity Assessment'!$I$19&lt;&gt;"Interval","-",IF($E$10="Consumer's Risk",$E$8-D617*$K$8,$E$8+D617*$K$8))</f>
        <v>105.47693928963338</v>
      </c>
      <c r="G617" s="50">
        <f t="shared" ca="1" si="28"/>
        <v>5.001075567276362E-2</v>
      </c>
      <c r="H617" s="50">
        <f t="shared" ca="1" si="29"/>
        <v>5.0010764789266561E-2</v>
      </c>
      <c r="I617" s="50">
        <f t="shared" ca="1" si="30"/>
        <v>5.001076023101509E-2</v>
      </c>
    </row>
    <row r="618" spans="3:9">
      <c r="C618" s="48">
        <v>603</v>
      </c>
      <c r="D618" s="51">
        <f ca="1">IF('Conformity Assessment'!$I$19&lt;&gt;"Interval","-",IF(ABS($E$11-I616)&lt;=ABS($E$11-I617),D616+(RAND()-0.5)*$M$17/C618,D617+(RAND()-0.5)*$M$17/C618))</f>
        <v>1.6448129711902437</v>
      </c>
      <c r="E618" s="82">
        <f ca="1">IF('Conformity Assessment'!$I$19&lt;&gt;"Interval","-",IF($E$10="Consumer's Risk",$E$7+D618*$K$7,$E$7-D618*$K$7))</f>
        <v>93.700829185178051</v>
      </c>
      <c r="F618" s="82">
        <f ca="1">IF('Conformity Assessment'!$I$19&lt;&gt;"Interval","-",IF($E$10="Consumer's Risk",$E$8-D618*$K$8,$E$8+D618*$K$8))</f>
        <v>105.47676432922682</v>
      </c>
      <c r="G618" s="50">
        <f t="shared" ca="1" si="28"/>
        <v>5.0004193198389557E-2</v>
      </c>
      <c r="H618" s="50">
        <f t="shared" ca="1" si="29"/>
        <v>5.0004202318255114E-2</v>
      </c>
      <c r="I618" s="50">
        <f t="shared" ca="1" si="30"/>
        <v>5.0004197758322336E-2</v>
      </c>
    </row>
    <row r="619" spans="3:9">
      <c r="C619" s="48">
        <v>604</v>
      </c>
      <c r="D619" s="51">
        <f ca="1">IF('Conformity Assessment'!$I$19&lt;&gt;"Interval","-",IF(ABS($E$11-I617)&lt;=ABS($E$11-I618),D617+(RAND()-0.5)*$M$17/C619,D618+(RAND()-0.5)*$M$17/C619))</f>
        <v>1.6447289018439208</v>
      </c>
      <c r="E619" s="82">
        <f ca="1">IF('Conformity Assessment'!$I$19&lt;&gt;"Interval","-",IF($E$10="Consumer's Risk",$E$7+D619*$K$7,$E$7-D619*$K$7))</f>
        <v>93.700640029148815</v>
      </c>
      <c r="F619" s="82">
        <f ca="1">IF('Conformity Assessment'!$I$19&lt;&gt;"Interval","-",IF($E$10="Consumer's Risk",$E$8-D619*$K$8,$E$8+D619*$K$8))</f>
        <v>105.47699551992922</v>
      </c>
      <c r="G619" s="50">
        <f t="shared" ca="1" si="28"/>
        <v>5.001286492362645E-2</v>
      </c>
      <c r="H619" s="50">
        <f t="shared" ca="1" si="29"/>
        <v>5.0012874039049054E-2</v>
      </c>
      <c r="I619" s="50">
        <f t="shared" ca="1" si="30"/>
        <v>5.0012869481337749E-2</v>
      </c>
    </row>
    <row r="620" spans="3:9">
      <c r="C620" s="48">
        <v>605</v>
      </c>
      <c r="D620" s="51">
        <f ca="1">IF('Conformity Assessment'!$I$19&lt;&gt;"Interval","-",IF(ABS($E$11-I618)&lt;=ABS($E$11-I619),D618+(RAND()-0.5)*$M$17/C620,D619+(RAND()-0.5)*$M$17/C620))</f>
        <v>1.6447005929990186</v>
      </c>
      <c r="E620" s="82">
        <f ca="1">IF('Conformity Assessment'!$I$19&lt;&gt;"Interval","-",IF($E$10="Consumer's Risk",$E$7+D620*$K$7,$E$7-D620*$K$7))</f>
        <v>93.700576334247785</v>
      </c>
      <c r="F620" s="82">
        <f ca="1">IF('Conformity Assessment'!$I$19&lt;&gt;"Interval","-",IF($E$10="Consumer's Risk",$E$8-D620*$K$8,$E$8+D620*$K$8))</f>
        <v>105.47707336925269</v>
      </c>
      <c r="G620" s="50">
        <f t="shared" ca="1" si="28"/>
        <v>5.0015785241476624E-2</v>
      </c>
      <c r="H620" s="50">
        <f t="shared" ca="1" si="29"/>
        <v>5.0015794355403619E-2</v>
      </c>
      <c r="I620" s="50">
        <f t="shared" ca="1" si="30"/>
        <v>5.0015789798440125E-2</v>
      </c>
    </row>
    <row r="621" spans="3:9">
      <c r="C621" s="48">
        <v>606</v>
      </c>
      <c r="D621" s="51">
        <f ca="1">IF('Conformity Assessment'!$I$19&lt;&gt;"Interval","-",IF(ABS($E$11-I619)&lt;=ABS($E$11-I620),D619+(RAND()-0.5)*$M$17/C621,D620+(RAND()-0.5)*$M$17/C621))</f>
        <v>1.6447589258329651</v>
      </c>
      <c r="E621" s="82">
        <f ca="1">IF('Conformity Assessment'!$I$19&lt;&gt;"Interval","-",IF($E$10="Consumer's Risk",$E$7+D621*$K$7,$E$7-D621*$K$7))</f>
        <v>93.700707583124171</v>
      </c>
      <c r="F621" s="82">
        <f ca="1">IF('Conformity Assessment'!$I$19&lt;&gt;"Interval","-",IF($E$10="Consumer's Risk",$E$8-D621*$K$8,$E$8+D621*$K$8))</f>
        <v>105.47691295395934</v>
      </c>
      <c r="G621" s="50">
        <f t="shared" ca="1" si="28"/>
        <v>5.0009767821449051E-2</v>
      </c>
      <c r="H621" s="50">
        <f t="shared" ca="1" si="29"/>
        <v>5.0009776938458185E-2</v>
      </c>
      <c r="I621" s="50">
        <f t="shared" ca="1" si="30"/>
        <v>5.0009772379953618E-2</v>
      </c>
    </row>
    <row r="622" spans="3:9">
      <c r="C622" s="48">
        <v>607</v>
      </c>
      <c r="D622" s="51">
        <f ca="1">IF('Conformity Assessment'!$I$19&lt;&gt;"Interval","-",IF(ABS($E$11-I620)&lt;=ABS($E$11-I621),D620+(RAND()-0.5)*$M$17/C622,D621+(RAND()-0.5)*$M$17/C622))</f>
        <v>1.6449129001638465</v>
      </c>
      <c r="E622" s="82">
        <f ca="1">IF('Conformity Assessment'!$I$19&lt;&gt;"Interval","-",IF($E$10="Consumer's Risk",$E$7+D622*$K$7,$E$7-D622*$K$7))</f>
        <v>93.701054025368649</v>
      </c>
      <c r="F622" s="82">
        <f ca="1">IF('Conformity Assessment'!$I$19&lt;&gt;"Interval","-",IF($E$10="Consumer's Risk",$E$8-D622*$K$8,$E$8+D622*$K$8))</f>
        <v>105.47648952454942</v>
      </c>
      <c r="G622" s="50">
        <f t="shared" ca="1" si="28"/>
        <v>4.9993887117501308E-2</v>
      </c>
      <c r="H622" s="50">
        <f t="shared" ca="1" si="29"/>
        <v>4.9993896242649986E-2</v>
      </c>
      <c r="I622" s="50">
        <f t="shared" ca="1" si="30"/>
        <v>4.9993891680075647E-2</v>
      </c>
    </row>
    <row r="623" spans="3:9">
      <c r="C623" s="48">
        <v>608</v>
      </c>
      <c r="D623" s="51">
        <f ca="1">IF('Conformity Assessment'!$I$19&lt;&gt;"Interval","-",IF(ABS($E$11-I621)&lt;=ABS($E$11-I622),D621+(RAND()-0.5)*$M$17/C623,D622+(RAND()-0.5)*$M$17/C623))</f>
        <v>1.6448194910214506</v>
      </c>
      <c r="E623" s="82">
        <f ca="1">IF('Conformity Assessment'!$I$19&lt;&gt;"Interval","-",IF($E$10="Consumer's Risk",$E$7+D623*$K$7,$E$7-D623*$K$7))</f>
        <v>93.700843854798265</v>
      </c>
      <c r="F623" s="82">
        <f ca="1">IF('Conformity Assessment'!$I$19&lt;&gt;"Interval","-",IF($E$10="Consumer's Risk",$E$8-D623*$K$8,$E$8+D623*$K$8))</f>
        <v>105.47674639969101</v>
      </c>
      <c r="G623" s="50">
        <f t="shared" ca="1" si="28"/>
        <v>5.0003520730060737E-2</v>
      </c>
      <c r="H623" s="50">
        <f t="shared" ca="1" si="29"/>
        <v>5.0003529850270949E-2</v>
      </c>
      <c r="I623" s="50">
        <f t="shared" ca="1" si="30"/>
        <v>5.0003525290165843E-2</v>
      </c>
    </row>
    <row r="624" spans="3:9">
      <c r="C624" s="48">
        <v>609</v>
      </c>
      <c r="D624" s="51">
        <f ca="1">IF('Conformity Assessment'!$I$19&lt;&gt;"Interval","-",IF(ABS($E$11-I622)&lt;=ABS($E$11-I623),D622+(RAND()-0.5)*$M$17/C624,D623+(RAND()-0.5)*$M$17/C624))</f>
        <v>1.6447659451972674</v>
      </c>
      <c r="E624" s="82">
        <f ca="1">IF('Conformity Assessment'!$I$19&lt;&gt;"Interval","-",IF($E$10="Consumer's Risk",$E$7+D624*$K$7,$E$7-D624*$K$7))</f>
        <v>93.700723376693858</v>
      </c>
      <c r="F624" s="82">
        <f ca="1">IF('Conformity Assessment'!$I$19&lt;&gt;"Interval","-",IF($E$10="Consumer's Risk",$E$8-D624*$K$8,$E$8+D624*$K$8))</f>
        <v>105.47689365070751</v>
      </c>
      <c r="G624" s="50">
        <f t="shared" ca="1" si="28"/>
        <v>5.0009043766221721E-2</v>
      </c>
      <c r="H624" s="50">
        <f t="shared" ca="1" si="29"/>
        <v>5.0009052883602113E-2</v>
      </c>
      <c r="I624" s="50">
        <f t="shared" ca="1" si="30"/>
        <v>5.0009048324911917E-2</v>
      </c>
    </row>
    <row r="625" spans="3:9">
      <c r="C625" s="48">
        <v>610</v>
      </c>
      <c r="D625" s="51">
        <f ca="1">IF('Conformity Assessment'!$I$19&lt;&gt;"Interval","-",IF(ABS($E$11-I623)&lt;=ABS($E$11-I624),D623+(RAND()-0.5)*$M$17/C625,D624+(RAND()-0.5)*$M$17/C625))</f>
        <v>1.6448267613410263</v>
      </c>
      <c r="E625" s="82">
        <f ca="1">IF('Conformity Assessment'!$I$19&lt;&gt;"Interval","-",IF($E$10="Consumer's Risk",$E$7+D625*$K$7,$E$7-D625*$K$7))</f>
        <v>93.700860213017307</v>
      </c>
      <c r="F625" s="82">
        <f ca="1">IF('Conformity Assessment'!$I$19&lt;&gt;"Interval","-",IF($E$10="Consumer's Risk",$E$8-D625*$K$8,$E$8+D625*$K$8))</f>
        <v>105.47672640631218</v>
      </c>
      <c r="G625" s="50">
        <f t="shared" ca="1" si="28"/>
        <v>5.0002770863376698E-2</v>
      </c>
      <c r="H625" s="50">
        <f t="shared" ca="1" si="29"/>
        <v>5.0002779983971297E-2</v>
      </c>
      <c r="I625" s="50">
        <f t="shared" ca="1" si="30"/>
        <v>5.0002775423673998E-2</v>
      </c>
    </row>
    <row r="626" spans="3:9">
      <c r="C626" s="48">
        <v>611</v>
      </c>
      <c r="D626" s="51">
        <f ca="1">IF('Conformity Assessment'!$I$19&lt;&gt;"Interval","-",IF(ABS($E$11-I624)&lt;=ABS($E$11-I625),D624+(RAND()-0.5)*$M$17/C626,D625+(RAND()-0.5)*$M$17/C626))</f>
        <v>1.6448969657720289</v>
      </c>
      <c r="E626" s="82">
        <f ca="1">IF('Conformity Assessment'!$I$19&lt;&gt;"Interval","-",IF($E$10="Consumer's Risk",$E$7+D626*$K$7,$E$7-D626*$K$7))</f>
        <v>93.701018172987062</v>
      </c>
      <c r="F626" s="82">
        <f ca="1">IF('Conformity Assessment'!$I$19&lt;&gt;"Interval","-",IF($E$10="Consumer's Risk",$E$8-D626*$K$8,$E$8+D626*$K$8))</f>
        <v>105.47653334412692</v>
      </c>
      <c r="G626" s="50">
        <f t="shared" ca="1" si="28"/>
        <v>4.9995530382520692E-2</v>
      </c>
      <c r="H626" s="50">
        <f t="shared" ca="1" si="29"/>
        <v>4.9995539506826898E-2</v>
      </c>
      <c r="I626" s="50">
        <f t="shared" ca="1" si="30"/>
        <v>4.9995534944673792E-2</v>
      </c>
    </row>
    <row r="627" spans="3:9">
      <c r="C627" s="48">
        <v>612</v>
      </c>
      <c r="D627" s="51">
        <f ca="1">IF('Conformity Assessment'!$I$19&lt;&gt;"Interval","-",IF(ABS($E$11-I625)&lt;=ABS($E$11-I626),D625+(RAND()-0.5)*$M$17/C627,D626+(RAND()-0.5)*$M$17/C627))</f>
        <v>1.6447264605072858</v>
      </c>
      <c r="E627" s="82">
        <f ca="1">IF('Conformity Assessment'!$I$19&lt;&gt;"Interval","-",IF($E$10="Consumer's Risk",$E$7+D627*$K$7,$E$7-D627*$K$7))</f>
        <v>93.700634536141393</v>
      </c>
      <c r="F627" s="82">
        <f ca="1">IF('Conformity Assessment'!$I$19&lt;&gt;"Interval","-",IF($E$10="Consumer's Risk",$E$8-D627*$K$8,$E$8+D627*$K$8))</f>
        <v>105.47700223360496</v>
      </c>
      <c r="G627" s="50">
        <f t="shared" ca="1" si="28"/>
        <v>5.0013116764607929E-2</v>
      </c>
      <c r="H627" s="50">
        <f t="shared" ca="1" si="29"/>
        <v>5.0013125879901914E-2</v>
      </c>
      <c r="I627" s="50">
        <f t="shared" ca="1" si="30"/>
        <v>5.0013121322254925E-2</v>
      </c>
    </row>
    <row r="628" spans="3:9">
      <c r="C628" s="48">
        <v>613</v>
      </c>
      <c r="D628" s="51">
        <f ca="1">IF('Conformity Assessment'!$I$19&lt;&gt;"Interval","-",IF(ABS($E$11-I626)&lt;=ABS($E$11-I627),D626+(RAND()-0.5)*$M$17/C628,D627+(RAND()-0.5)*$M$17/C628))</f>
        <v>1.6447732484450439</v>
      </c>
      <c r="E628" s="82">
        <f ca="1">IF('Conformity Assessment'!$I$19&lt;&gt;"Interval","-",IF($E$10="Consumer's Risk",$E$7+D628*$K$7,$E$7-D628*$K$7))</f>
        <v>93.700739809001348</v>
      </c>
      <c r="F628" s="82">
        <f ca="1">IF('Conformity Assessment'!$I$19&lt;&gt;"Interval","-",IF($E$10="Consumer's Risk",$E$8-D628*$K$8,$E$8+D628*$K$8))</f>
        <v>105.47687356677613</v>
      </c>
      <c r="G628" s="50">
        <f t="shared" ca="1" si="28"/>
        <v>5.0008290436972525E-2</v>
      </c>
      <c r="H628" s="50">
        <f t="shared" ca="1" si="29"/>
        <v>5.0008299554738962E-2</v>
      </c>
      <c r="I628" s="50">
        <f t="shared" ca="1" si="30"/>
        <v>5.000829499585574E-2</v>
      </c>
    </row>
    <row r="629" spans="3:9">
      <c r="C629" s="48">
        <v>614</v>
      </c>
      <c r="D629" s="51">
        <f ca="1">IF('Conformity Assessment'!$I$19&lt;&gt;"Interval","-",IF(ABS($E$11-I627)&lt;=ABS($E$11-I628),D627+(RAND()-0.5)*$M$17/C629,D628+(RAND()-0.5)*$M$17/C629))</f>
        <v>1.6447228393007152</v>
      </c>
      <c r="E629" s="82">
        <f ca="1">IF('Conformity Assessment'!$I$19&lt;&gt;"Interval","-",IF($E$10="Consumer's Risk",$E$7+D629*$K$7,$E$7-D629*$K$7))</f>
        <v>93.700626388426613</v>
      </c>
      <c r="F629" s="82">
        <f ca="1">IF('Conformity Assessment'!$I$19&lt;&gt;"Interval","-",IF($E$10="Consumer's Risk",$E$8-D629*$K$8,$E$8+D629*$K$8))</f>
        <v>105.47701219192304</v>
      </c>
      <c r="G629" s="50">
        <f t="shared" ca="1" si="28"/>
        <v>5.0013490319303848E-2</v>
      </c>
      <c r="H629" s="50">
        <f t="shared" ca="1" si="29"/>
        <v>5.0013499434406888E-2</v>
      </c>
      <c r="I629" s="50">
        <f t="shared" ca="1" si="30"/>
        <v>5.0013494876855372E-2</v>
      </c>
    </row>
    <row r="630" spans="3:9">
      <c r="C630" s="48">
        <v>615</v>
      </c>
      <c r="D630" s="51">
        <f ca="1">IF('Conformity Assessment'!$I$19&lt;&gt;"Interval","-",IF(ABS($E$11-I628)&lt;=ABS($E$11-I629),D628+(RAND()-0.5)*$M$17/C630,D629+(RAND()-0.5)*$M$17/C630))</f>
        <v>1.6446115755800108</v>
      </c>
      <c r="E630" s="82">
        <f ca="1">IF('Conformity Assessment'!$I$19&lt;&gt;"Interval","-",IF($E$10="Consumer's Risk",$E$7+D630*$K$7,$E$7-D630*$K$7))</f>
        <v>93.700376045055023</v>
      </c>
      <c r="F630" s="82">
        <f ca="1">IF('Conformity Assessment'!$I$19&lt;&gt;"Interval","-",IF($E$10="Consumer's Risk",$E$8-D630*$K$8,$E$8+D630*$K$8))</f>
        <v>105.47731816715498</v>
      </c>
      <c r="G630" s="50">
        <f t="shared" ca="1" si="28"/>
        <v>5.00249690934291E-2</v>
      </c>
      <c r="H630" s="50">
        <f t="shared" ca="1" si="29"/>
        <v>5.0024978202655807E-2</v>
      </c>
      <c r="I630" s="50">
        <f t="shared" ca="1" si="30"/>
        <v>5.0024973648042453E-2</v>
      </c>
    </row>
    <row r="631" spans="3:9">
      <c r="C631" s="48">
        <v>616</v>
      </c>
      <c r="D631" s="51">
        <f ca="1">IF('Conformity Assessment'!$I$19&lt;&gt;"Interval","-",IF(ABS($E$11-I629)&lt;=ABS($E$11-I630),D629+(RAND()-0.5)*$M$17/C631,D630+(RAND()-0.5)*$M$17/C631))</f>
        <v>1.6447826157371337</v>
      </c>
      <c r="E631" s="82">
        <f ca="1">IF('Conformity Assessment'!$I$19&lt;&gt;"Interval","-",IF($E$10="Consumer's Risk",$E$7+D631*$K$7,$E$7-D631*$K$7))</f>
        <v>93.700760885408556</v>
      </c>
      <c r="F631" s="82">
        <f ca="1">IF('Conformity Assessment'!$I$19&lt;&gt;"Interval","-",IF($E$10="Consumer's Risk",$E$8-D631*$K$8,$E$8+D631*$K$8))</f>
        <v>105.47684780672289</v>
      </c>
      <c r="G631" s="50">
        <f t="shared" ca="1" si="28"/>
        <v>5.0007324215012895E-2</v>
      </c>
      <c r="H631" s="50">
        <f t="shared" ca="1" si="29"/>
        <v>5.0007333333274569E-2</v>
      </c>
      <c r="I631" s="50">
        <f t="shared" ca="1" si="30"/>
        <v>5.0007328774143732E-2</v>
      </c>
    </row>
    <row r="632" spans="3:9">
      <c r="C632" s="48">
        <v>617</v>
      </c>
      <c r="D632" s="51">
        <f ca="1">IF('Conformity Assessment'!$I$19&lt;&gt;"Interval","-",IF(ABS($E$11-I630)&lt;=ABS($E$11-I631),D630+(RAND()-0.5)*$M$17/C632,D631+(RAND()-0.5)*$M$17/C632))</f>
        <v>1.6448306077266703</v>
      </c>
      <c r="E632" s="82">
        <f ca="1">IF('Conformity Assessment'!$I$19&lt;&gt;"Interval","-",IF($E$10="Consumer's Risk",$E$7+D632*$K$7,$E$7-D632*$K$7))</f>
        <v>93.700868867385012</v>
      </c>
      <c r="F632" s="82">
        <f ca="1">IF('Conformity Assessment'!$I$19&lt;&gt;"Interval","-",IF($E$10="Consumer's Risk",$E$8-D632*$K$8,$E$8+D632*$K$8))</f>
        <v>105.47671582875165</v>
      </c>
      <c r="G632" s="50">
        <f t="shared" ca="1" si="28"/>
        <v>5.0002374147654453E-2</v>
      </c>
      <c r="H632" s="50">
        <f t="shared" ca="1" si="29"/>
        <v>5.0002383268452244E-2</v>
      </c>
      <c r="I632" s="50">
        <f t="shared" ca="1" si="30"/>
        <v>5.0002378708053352E-2</v>
      </c>
    </row>
    <row r="633" spans="3:9">
      <c r="C633" s="48">
        <v>618</v>
      </c>
      <c r="D633" s="51">
        <f ca="1">IF('Conformity Assessment'!$I$19&lt;&gt;"Interval","-",IF(ABS($E$11-I631)&lt;=ABS($E$11-I632),D631+(RAND()-0.5)*$M$17/C633,D632+(RAND()-0.5)*$M$17/C633))</f>
        <v>1.6448626522906613</v>
      </c>
      <c r="E633" s="82">
        <f ca="1">IF('Conformity Assessment'!$I$19&lt;&gt;"Interval","-",IF($E$10="Consumer's Risk",$E$7+D633*$K$7,$E$7-D633*$K$7))</f>
        <v>93.700940967653992</v>
      </c>
      <c r="F633" s="82">
        <f ca="1">IF('Conformity Assessment'!$I$19&lt;&gt;"Interval","-",IF($E$10="Consumer's Risk",$E$8-D633*$K$8,$E$8+D633*$K$8))</f>
        <v>105.47662770620069</v>
      </c>
      <c r="G633" s="50">
        <f t="shared" ca="1" si="28"/>
        <v>4.9999069172990088E-2</v>
      </c>
      <c r="H633" s="50">
        <f t="shared" ca="1" si="29"/>
        <v>4.9999078295482342E-2</v>
      </c>
      <c r="I633" s="50">
        <f t="shared" ca="1" si="30"/>
        <v>4.9999073734236218E-2</v>
      </c>
    </row>
    <row r="634" spans="3:9">
      <c r="C634" s="48">
        <v>619</v>
      </c>
      <c r="D634" s="51">
        <f ca="1">IF('Conformity Assessment'!$I$19&lt;&gt;"Interval","-",IF(ABS($E$11-I632)&lt;=ABS($E$11-I633),D632+(RAND()-0.5)*$M$17/C634,D633+(RAND()-0.5)*$M$17/C634))</f>
        <v>1.6447236276973451</v>
      </c>
      <c r="E634" s="82">
        <f ca="1">IF('Conformity Assessment'!$I$19&lt;&gt;"Interval","-",IF($E$10="Consumer's Risk",$E$7+D634*$K$7,$E$7-D634*$K$7))</f>
        <v>93.70062816231902</v>
      </c>
      <c r="F634" s="82">
        <f ca="1">IF('Conformity Assessment'!$I$19&lt;&gt;"Interval","-",IF($E$10="Consumer's Risk",$E$8-D634*$K$8,$E$8+D634*$K$8))</f>
        <v>105.47701002383231</v>
      </c>
      <c r="G634" s="50">
        <f t="shared" ca="1" si="28"/>
        <v>5.0013408990072228E-2</v>
      </c>
      <c r="H634" s="50">
        <f t="shared" ca="1" si="29"/>
        <v>5.001341810521652E-2</v>
      </c>
      <c r="I634" s="50">
        <f t="shared" ca="1" si="30"/>
        <v>5.0013413547644374E-2</v>
      </c>
    </row>
    <row r="635" spans="3:9">
      <c r="C635" s="48">
        <v>620</v>
      </c>
      <c r="D635" s="51">
        <f ca="1">IF('Conformity Assessment'!$I$19&lt;&gt;"Interval","-",IF(ABS($E$11-I633)&lt;=ABS($E$11-I634),D633+(RAND()-0.5)*$M$17/C635,D634+(RAND()-0.5)*$M$17/C635))</f>
        <v>1.6447686288435683</v>
      </c>
      <c r="E635" s="82">
        <f ca="1">IF('Conformity Assessment'!$I$19&lt;&gt;"Interval","-",IF($E$10="Consumer's Risk",$E$7+D635*$K$7,$E$7-D635*$K$7))</f>
        <v>93.700729414898035</v>
      </c>
      <c r="F635" s="82">
        <f ca="1">IF('Conformity Assessment'!$I$19&lt;&gt;"Interval","-",IF($E$10="Consumer's Risk",$E$8-D635*$K$8,$E$8+D635*$K$8))</f>
        <v>105.47688627068018</v>
      </c>
      <c r="G635" s="50">
        <f t="shared" ca="1" si="28"/>
        <v>5.0008766947332917E-2</v>
      </c>
      <c r="H635" s="50">
        <f t="shared" ca="1" si="29"/>
        <v>5.0008776064855119E-2</v>
      </c>
      <c r="I635" s="50">
        <f t="shared" ca="1" si="30"/>
        <v>5.0008771506094021E-2</v>
      </c>
    </row>
    <row r="636" spans="3:9">
      <c r="C636" s="48">
        <v>621</v>
      </c>
      <c r="D636" s="51">
        <f ca="1">IF('Conformity Assessment'!$I$19&lt;&gt;"Interval","-",IF(ABS($E$11-I634)&lt;=ABS($E$11-I635),D634+(RAND()-0.5)*$M$17/C636,D635+(RAND()-0.5)*$M$17/C636))</f>
        <v>1.64472785092873</v>
      </c>
      <c r="E636" s="82">
        <f ca="1">IF('Conformity Assessment'!$I$19&lt;&gt;"Interval","-",IF($E$10="Consumer's Risk",$E$7+D636*$K$7,$E$7-D636*$K$7))</f>
        <v>93.700637664589635</v>
      </c>
      <c r="F636" s="82">
        <f ca="1">IF('Conformity Assessment'!$I$19&lt;&gt;"Interval","-",IF($E$10="Consumer's Risk",$E$8-D636*$K$8,$E$8+D636*$K$8))</f>
        <v>105.47699840994599</v>
      </c>
      <c r="G636" s="50">
        <f t="shared" ca="1" si="28"/>
        <v>5.0012973332768808E-2</v>
      </c>
      <c r="H636" s="50">
        <f t="shared" ca="1" si="29"/>
        <v>5.0012982448135859E-2</v>
      </c>
      <c r="I636" s="50">
        <f t="shared" ca="1" si="30"/>
        <v>5.0012977890452337E-2</v>
      </c>
    </row>
    <row r="637" spans="3:9">
      <c r="C637" s="48">
        <v>622</v>
      </c>
      <c r="D637" s="51">
        <f ca="1">IF('Conformity Assessment'!$I$19&lt;&gt;"Interval","-",IF(ABS($E$11-I635)&lt;=ABS($E$11-I636),D635+(RAND()-0.5)*$M$17/C637,D636+(RAND()-0.5)*$M$17/C637))</f>
        <v>1.6447293526928726</v>
      </c>
      <c r="E637" s="82">
        <f ca="1">IF('Conformity Assessment'!$I$19&lt;&gt;"Interval","-",IF($E$10="Consumer's Risk",$E$7+D637*$K$7,$E$7-D637*$K$7))</f>
        <v>93.70064104355896</v>
      </c>
      <c r="F637" s="82">
        <f ca="1">IF('Conformity Assessment'!$I$19&lt;&gt;"Interval","-",IF($E$10="Consumer's Risk",$E$8-D637*$K$8,$E$8+D637*$K$8))</f>
        <v>105.4769942800946</v>
      </c>
      <c r="G637" s="50">
        <f t="shared" ca="1" si="28"/>
        <v>5.0012818415508135E-2</v>
      </c>
      <c r="H637" s="50">
        <f t="shared" ca="1" si="29"/>
        <v>5.0012827530954852E-2</v>
      </c>
      <c r="I637" s="50">
        <f t="shared" ca="1" si="30"/>
        <v>5.0012822973231494E-2</v>
      </c>
    </row>
    <row r="638" spans="3:9">
      <c r="C638" s="48">
        <v>623</v>
      </c>
      <c r="D638" s="51">
        <f ca="1">IF('Conformity Assessment'!$I$19&lt;&gt;"Interval","-",IF(ABS($E$11-I636)&lt;=ABS($E$11-I637),D636+(RAND()-0.5)*$M$17/C638,D637+(RAND()-0.5)*$M$17/C638))</f>
        <v>1.6447858840748182</v>
      </c>
      <c r="E638" s="82">
        <f ca="1">IF('Conformity Assessment'!$I$19&lt;&gt;"Interval","-",IF($E$10="Consumer's Risk",$E$7+D638*$K$7,$E$7-D638*$K$7))</f>
        <v>93.70076823916834</v>
      </c>
      <c r="F638" s="82">
        <f ca="1">IF('Conformity Assessment'!$I$19&lt;&gt;"Interval","-",IF($E$10="Consumer's Risk",$E$8-D638*$K$8,$E$8+D638*$K$8))</f>
        <v>105.47683881879425</v>
      </c>
      <c r="G638" s="50">
        <f t="shared" ca="1" si="28"/>
        <v>5.0006987094445558E-2</v>
      </c>
      <c r="H638" s="50">
        <f t="shared" ca="1" si="29"/>
        <v>5.0006996212879504E-2</v>
      </c>
      <c r="I638" s="50">
        <f t="shared" ca="1" si="30"/>
        <v>5.0006991653662528E-2</v>
      </c>
    </row>
    <row r="639" spans="3:9">
      <c r="C639" s="48">
        <v>624</v>
      </c>
      <c r="D639" s="51">
        <f ca="1">IF('Conformity Assessment'!$I$19&lt;&gt;"Interval","-",IF(ABS($E$11-I637)&lt;=ABS($E$11-I638),D637+(RAND()-0.5)*$M$17/C639,D638+(RAND()-0.5)*$M$17/C639))</f>
        <v>1.6446521006962054</v>
      </c>
      <c r="E639" s="82">
        <f ca="1">IF('Conformity Assessment'!$I$19&lt;&gt;"Interval","-",IF($E$10="Consumer's Risk",$E$7+D639*$K$7,$E$7-D639*$K$7))</f>
        <v>93.70046722656646</v>
      </c>
      <c r="F639" s="82">
        <f ca="1">IF('Conformity Assessment'!$I$19&lt;&gt;"Interval","-",IF($E$10="Consumer's Risk",$E$8-D639*$K$8,$E$8+D639*$K$8))</f>
        <v>105.47720672308543</v>
      </c>
      <c r="G639" s="50">
        <f t="shared" ca="1" si="28"/>
        <v>5.0020787984688932E-2</v>
      </c>
      <c r="H639" s="50">
        <f t="shared" ca="1" si="29"/>
        <v>5.0020797096054934E-2</v>
      </c>
      <c r="I639" s="50">
        <f t="shared" ca="1" si="30"/>
        <v>5.0020792540371936E-2</v>
      </c>
    </row>
    <row r="640" spans="3:9">
      <c r="C640" s="48">
        <v>625</v>
      </c>
      <c r="D640" s="51">
        <f ca="1">IF('Conformity Assessment'!$I$19&lt;&gt;"Interval","-",IF(ABS($E$11-I638)&lt;=ABS($E$11-I639),D638+(RAND()-0.5)*$M$17/C640,D639+(RAND()-0.5)*$M$17/C640))</f>
        <v>1.6447365217682681</v>
      </c>
      <c r="E640" s="82">
        <f ca="1">IF('Conformity Assessment'!$I$19&lt;&gt;"Interval","-",IF($E$10="Consumer's Risk",$E$7+D640*$K$7,$E$7-D640*$K$7))</f>
        <v>93.700657173978598</v>
      </c>
      <c r="F640" s="82">
        <f ca="1">IF('Conformity Assessment'!$I$19&lt;&gt;"Interval","-",IF($E$10="Consumer's Risk",$E$8-D640*$K$8,$E$8+D640*$K$8))</f>
        <v>105.47697456513727</v>
      </c>
      <c r="G640" s="50">
        <f t="shared" ca="1" si="28"/>
        <v>5.0012078881536366E-2</v>
      </c>
      <c r="H640" s="50">
        <f t="shared" ca="1" si="29"/>
        <v>5.0012087997361898E-2</v>
      </c>
      <c r="I640" s="50">
        <f t="shared" ca="1" si="30"/>
        <v>5.0012083439449129E-2</v>
      </c>
    </row>
    <row r="641" spans="3:9">
      <c r="C641" s="48">
        <v>626</v>
      </c>
      <c r="D641" s="51">
        <f ca="1">IF('Conformity Assessment'!$I$19&lt;&gt;"Interval","-",IF(ABS($E$11-I639)&lt;=ABS($E$11-I640),D639+(RAND()-0.5)*$M$17/C641,D640+(RAND()-0.5)*$M$17/C641))</f>
        <v>1.6445851263643054</v>
      </c>
      <c r="E641" s="82">
        <f ca="1">IF('Conformity Assessment'!$I$19&lt;&gt;"Interval","-",IF($E$10="Consumer's Risk",$E$7+D641*$K$7,$E$7-D641*$K$7))</f>
        <v>93.700316534319683</v>
      </c>
      <c r="F641" s="82">
        <f ca="1">IF('Conformity Assessment'!$I$19&lt;&gt;"Interval","-",IF($E$10="Consumer's Risk",$E$8-D641*$K$8,$E$8+D641*$K$8))</f>
        <v>105.47739090249816</v>
      </c>
      <c r="G641" s="50">
        <f t="shared" ca="1" si="28"/>
        <v>5.0027698095784418E-2</v>
      </c>
      <c r="H641" s="50">
        <f t="shared" ca="1" si="29"/>
        <v>5.0027707203614193E-2</v>
      </c>
      <c r="I641" s="50">
        <f t="shared" ca="1" si="30"/>
        <v>5.0027702649699302E-2</v>
      </c>
    </row>
    <row r="642" spans="3:9">
      <c r="C642" s="48">
        <v>627</v>
      </c>
      <c r="D642" s="51">
        <f ca="1">IF('Conformity Assessment'!$I$19&lt;&gt;"Interval","-",IF(ABS($E$11-I640)&lt;=ABS($E$11-I641),D640+(RAND()-0.5)*$M$17/C642,D641+(RAND()-0.5)*$M$17/C642))</f>
        <v>1.6448710796278501</v>
      </c>
      <c r="E642" s="82">
        <f ca="1">IF('Conformity Assessment'!$I$19&lt;&gt;"Interval","-",IF($E$10="Consumer's Risk",$E$7+D642*$K$7,$E$7-D642*$K$7))</f>
        <v>93.700959929162664</v>
      </c>
      <c r="F642" s="82">
        <f ca="1">IF('Conformity Assessment'!$I$19&lt;&gt;"Interval","-",IF($E$10="Consumer's Risk",$E$8-D642*$K$8,$E$8+D642*$K$8))</f>
        <v>105.47660453102341</v>
      </c>
      <c r="G642" s="50">
        <f t="shared" ca="1" si="28"/>
        <v>4.9998200033099419E-2</v>
      </c>
      <c r="H642" s="50">
        <f t="shared" ca="1" si="29"/>
        <v>4.9998209156036984E-2</v>
      </c>
      <c r="I642" s="50">
        <f t="shared" ca="1" si="30"/>
        <v>4.9998204594568205E-2</v>
      </c>
    </row>
    <row r="643" spans="3:9">
      <c r="C643" s="48">
        <v>628</v>
      </c>
      <c r="D643" s="51">
        <f ca="1">IF('Conformity Assessment'!$I$19&lt;&gt;"Interval","-",IF(ABS($E$11-I641)&lt;=ABS($E$11-I642),D641+(RAND()-0.5)*$M$17/C643,D642+(RAND()-0.5)*$M$17/C643))</f>
        <v>1.6447393407339506</v>
      </c>
      <c r="E643" s="82">
        <f ca="1">IF('Conformity Assessment'!$I$19&lt;&gt;"Interval","-",IF($E$10="Consumer's Risk",$E$7+D643*$K$7,$E$7-D643*$K$7))</f>
        <v>93.700663516651389</v>
      </c>
      <c r="F643" s="82">
        <f ca="1">IF('Conformity Assessment'!$I$19&lt;&gt;"Interval","-",IF($E$10="Consumer's Risk",$E$8-D643*$K$8,$E$8+D643*$K$8))</f>
        <v>105.47696681298163</v>
      </c>
      <c r="G643" s="50">
        <f t="shared" ca="1" si="28"/>
        <v>5.0011788090374189E-2</v>
      </c>
      <c r="H643" s="50">
        <f t="shared" ca="1" si="29"/>
        <v>5.001179720634847E-2</v>
      </c>
      <c r="I643" s="50">
        <f t="shared" ca="1" si="30"/>
        <v>5.0011792648361329E-2</v>
      </c>
    </row>
    <row r="644" spans="3:9">
      <c r="C644" s="48">
        <v>629</v>
      </c>
      <c r="D644" s="51">
        <f ca="1">IF('Conformity Assessment'!$I$19&lt;&gt;"Interval","-",IF(ABS($E$11-I642)&lt;=ABS($E$11-I643),D642+(RAND()-0.5)*$M$17/C644,D643+(RAND()-0.5)*$M$17/C644))</f>
        <v>1.6449191634113465</v>
      </c>
      <c r="E644" s="82">
        <f ca="1">IF('Conformity Assessment'!$I$19&lt;&gt;"Interval","-",IF($E$10="Consumer's Risk",$E$7+D644*$K$7,$E$7-D644*$K$7))</f>
        <v>93.701068117675533</v>
      </c>
      <c r="F644" s="82">
        <f ca="1">IF('Conformity Assessment'!$I$19&lt;&gt;"Interval","-",IF($E$10="Consumer's Risk",$E$8-D644*$K$8,$E$8+D644*$K$8))</f>
        <v>105.47647230061879</v>
      </c>
      <c r="G644" s="50">
        <f t="shared" ca="1" si="28"/>
        <v>4.9993241219763174E-2</v>
      </c>
      <c r="H644" s="50">
        <f t="shared" ca="1" si="29"/>
        <v>4.999325034524351E-2</v>
      </c>
      <c r="I644" s="50">
        <f t="shared" ca="1" si="30"/>
        <v>4.9993245782503345E-2</v>
      </c>
    </row>
    <row r="645" spans="3:9">
      <c r="C645" s="48">
        <v>630</v>
      </c>
      <c r="D645" s="51">
        <f ca="1">IF('Conformity Assessment'!$I$19&lt;&gt;"Interval","-",IF(ABS($E$11-I643)&lt;=ABS($E$11-I644),D643+(RAND()-0.5)*$M$17/C645,D644+(RAND()-0.5)*$M$17/C645))</f>
        <v>1.6449080966458445</v>
      </c>
      <c r="E645" s="82">
        <f ca="1">IF('Conformity Assessment'!$I$19&lt;&gt;"Interval","-",IF($E$10="Consumer's Risk",$E$7+D645*$K$7,$E$7-D645*$K$7))</f>
        <v>93.701043217453147</v>
      </c>
      <c r="F645" s="82">
        <f ca="1">IF('Conformity Assessment'!$I$19&lt;&gt;"Interval","-",IF($E$10="Consumer's Risk",$E$8-D645*$K$8,$E$8+D645*$K$8))</f>
        <v>105.47650273422393</v>
      </c>
      <c r="G645" s="50">
        <f t="shared" ca="1" si="28"/>
        <v>4.9994382485064118E-2</v>
      </c>
      <c r="H645" s="50">
        <f t="shared" ca="1" si="29"/>
        <v>4.9994391609958916E-2</v>
      </c>
      <c r="I645" s="50">
        <f t="shared" ca="1" si="30"/>
        <v>4.9994387047511517E-2</v>
      </c>
    </row>
    <row r="646" spans="3:9">
      <c r="C646" s="48">
        <v>631</v>
      </c>
      <c r="D646" s="51">
        <f ca="1">IF('Conformity Assessment'!$I$19&lt;&gt;"Interval","-",IF(ABS($E$11-I644)&lt;=ABS($E$11-I645),D644+(RAND()-0.5)*$M$17/C646,D645+(RAND()-0.5)*$M$17/C646))</f>
        <v>1.6448716149161262</v>
      </c>
      <c r="E646" s="82">
        <f ca="1">IF('Conformity Assessment'!$I$19&lt;&gt;"Interval","-",IF($E$10="Consumer's Risk",$E$7+D646*$K$7,$E$7-D646*$K$7))</f>
        <v>93.700961133561279</v>
      </c>
      <c r="F646" s="82">
        <f ca="1">IF('Conformity Assessment'!$I$19&lt;&gt;"Interval","-",IF($E$10="Consumer's Risk",$E$8-D646*$K$8,$E$8+D646*$K$8))</f>
        <v>105.47660305898066</v>
      </c>
      <c r="G646" s="50">
        <f t="shared" ca="1" si="28"/>
        <v>4.9998144827409725E-2</v>
      </c>
      <c r="H646" s="50">
        <f t="shared" ca="1" si="29"/>
        <v>4.999815395037549E-2</v>
      </c>
      <c r="I646" s="50">
        <f t="shared" ca="1" si="30"/>
        <v>4.9998149388892604E-2</v>
      </c>
    </row>
    <row r="647" spans="3:9">
      <c r="C647" s="48">
        <v>632</v>
      </c>
      <c r="D647" s="51">
        <f ca="1">IF('Conformity Assessment'!$I$19&lt;&gt;"Interval","-",IF(ABS($E$11-I645)&lt;=ABS($E$11-I646),D645+(RAND()-0.5)*$M$17/C647,D646+(RAND()-0.5)*$M$17/C647))</f>
        <v>1.6449145539046337</v>
      </c>
      <c r="E647" s="82">
        <f ca="1">IF('Conformity Assessment'!$I$19&lt;&gt;"Interval","-",IF($E$10="Consumer's Risk",$E$7+D647*$K$7,$E$7-D647*$K$7))</f>
        <v>93.701057746285429</v>
      </c>
      <c r="F647" s="82">
        <f ca="1">IF('Conformity Assessment'!$I$19&lt;&gt;"Interval","-",IF($E$10="Consumer's Risk",$E$8-D647*$K$8,$E$8+D647*$K$8))</f>
        <v>105.47648497676225</v>
      </c>
      <c r="G647" s="50">
        <f t="shared" ca="1" si="28"/>
        <v>4.9993716574746078E-2</v>
      </c>
      <c r="H647" s="50">
        <f t="shared" ca="1" si="29"/>
        <v>4.9993725699982422E-2</v>
      </c>
      <c r="I647" s="50">
        <f t="shared" ca="1" si="30"/>
        <v>4.999372113736425E-2</v>
      </c>
    </row>
    <row r="648" spans="3:9">
      <c r="C648" s="48">
        <v>633</v>
      </c>
      <c r="D648" s="51">
        <f ca="1">IF('Conformity Assessment'!$I$19&lt;&gt;"Interval","-",IF(ABS($E$11-I646)&lt;=ABS($E$11-I647),D646+(RAND()-0.5)*$M$17/C648,D647+(RAND()-0.5)*$M$17/C648))</f>
        <v>1.6447583230319509</v>
      </c>
      <c r="E648" s="82">
        <f ca="1">IF('Conformity Assessment'!$I$19&lt;&gt;"Interval","-",IF($E$10="Consumer's Risk",$E$7+D648*$K$7,$E$7-D648*$K$7))</f>
        <v>93.700706226821893</v>
      </c>
      <c r="F648" s="82">
        <f ca="1">IF('Conformity Assessment'!$I$19&lt;&gt;"Interval","-",IF($E$10="Consumer's Risk",$E$8-D648*$K$8,$E$8+D648*$K$8))</f>
        <v>105.47691461166214</v>
      </c>
      <c r="G648" s="50">
        <f t="shared" ca="1" si="28"/>
        <v>5.0009830001432998E-2</v>
      </c>
      <c r="H648" s="50">
        <f t="shared" ca="1" si="29"/>
        <v>5.0009839118410823E-2</v>
      </c>
      <c r="I648" s="50">
        <f t="shared" ca="1" si="30"/>
        <v>5.000983455992191E-2</v>
      </c>
    </row>
    <row r="649" spans="3:9">
      <c r="C649" s="48">
        <v>634</v>
      </c>
      <c r="D649" s="51">
        <f ca="1">IF('Conformity Assessment'!$I$19&lt;&gt;"Interval","-",IF(ABS($E$11-I647)&lt;=ABS($E$11-I648),D647+(RAND()-0.5)*$M$17/C649,D648+(RAND()-0.5)*$M$17/C649))</f>
        <v>1.6447588897489436</v>
      </c>
      <c r="E649" s="82">
        <f ca="1">IF('Conformity Assessment'!$I$19&lt;&gt;"Interval","-",IF($E$10="Consumer's Risk",$E$7+D649*$K$7,$E$7-D649*$K$7))</f>
        <v>93.700707501935128</v>
      </c>
      <c r="F649" s="82">
        <f ca="1">IF('Conformity Assessment'!$I$19&lt;&gt;"Interval","-",IF($E$10="Consumer's Risk",$E$8-D649*$K$8,$E$8+D649*$K$8))</f>
        <v>105.4769130531904</v>
      </c>
      <c r="G649" s="50">
        <f t="shared" ca="1" si="28"/>
        <v>5.0009771543577282E-2</v>
      </c>
      <c r="H649" s="50">
        <f t="shared" ca="1" si="29"/>
        <v>5.0009780660584771E-2</v>
      </c>
      <c r="I649" s="50">
        <f t="shared" ca="1" si="30"/>
        <v>5.000977610208103E-2</v>
      </c>
    </row>
    <row r="650" spans="3:9">
      <c r="C650" s="48">
        <v>635</v>
      </c>
      <c r="D650" s="51">
        <f ca="1">IF('Conformity Assessment'!$I$19&lt;&gt;"Interval","-",IF(ABS($E$11-I648)&lt;=ABS($E$11-I649),D648+(RAND()-0.5)*$M$17/C650,D649+(RAND()-0.5)*$M$17/C650))</f>
        <v>1.6448875150665607</v>
      </c>
      <c r="E650" s="82">
        <f ca="1">IF('Conformity Assessment'!$I$19&lt;&gt;"Interval","-",IF($E$10="Consumer's Risk",$E$7+D650*$K$7,$E$7-D650*$K$7))</f>
        <v>93.700996908899768</v>
      </c>
      <c r="F650" s="82">
        <f ca="1">IF('Conformity Assessment'!$I$19&lt;&gt;"Interval","-",IF($E$10="Consumer's Risk",$E$8-D650*$K$8,$E$8+D650*$K$8))</f>
        <v>105.47655933356695</v>
      </c>
      <c r="G650" s="50">
        <f t="shared" ca="1" si="28"/>
        <v>4.9996505025175074E-2</v>
      </c>
      <c r="H650" s="50">
        <f t="shared" ca="1" si="29"/>
        <v>4.9996514148981708E-2</v>
      </c>
      <c r="I650" s="50">
        <f t="shared" ca="1" si="30"/>
        <v>4.9996509587078394E-2</v>
      </c>
    </row>
    <row r="651" spans="3:9">
      <c r="C651" s="48">
        <v>636</v>
      </c>
      <c r="D651" s="51">
        <f ca="1">IF('Conformity Assessment'!$I$19&lt;&gt;"Interval","-",IF(ABS($E$11-I649)&lt;=ABS($E$11-I650),D649+(RAND()-0.5)*$M$17/C651,D650+(RAND()-0.5)*$M$17/C651))</f>
        <v>1.6448753806352732</v>
      </c>
      <c r="E651" s="82">
        <f ca="1">IF('Conformity Assessment'!$I$19&lt;&gt;"Interval","-",IF($E$10="Consumer's Risk",$E$7+D651*$K$7,$E$7-D651*$K$7))</f>
        <v>93.700969606429368</v>
      </c>
      <c r="F651" s="82">
        <f ca="1">IF('Conformity Assessment'!$I$19&lt;&gt;"Interval","-",IF($E$10="Consumer's Risk",$E$8-D651*$K$8,$E$8+D651*$K$8))</f>
        <v>105.476592703253</v>
      </c>
      <c r="G651" s="50">
        <f t="shared" ca="1" si="28"/>
        <v>4.999775646024758E-2</v>
      </c>
      <c r="H651" s="50">
        <f t="shared" ca="1" si="29"/>
        <v>4.9997765583412734E-2</v>
      </c>
      <c r="I651" s="50">
        <f t="shared" ca="1" si="30"/>
        <v>4.9997761021830157E-2</v>
      </c>
    </row>
    <row r="652" spans="3:9">
      <c r="C652" s="48">
        <v>637</v>
      </c>
      <c r="D652" s="51">
        <f ca="1">IF('Conformity Assessment'!$I$19&lt;&gt;"Interval","-",IF(ABS($E$11-I650)&lt;=ABS($E$11-I651),D650+(RAND()-0.5)*$M$17/C652,D651+(RAND()-0.5)*$M$17/C652))</f>
        <v>1.6449425635404187</v>
      </c>
      <c r="E652" s="82">
        <f ca="1">IF('Conformity Assessment'!$I$19&lt;&gt;"Interval","-",IF($E$10="Consumer's Risk",$E$7+D652*$K$7,$E$7-D652*$K$7))</f>
        <v>93.701120767965946</v>
      </c>
      <c r="F652" s="82">
        <f ca="1">IF('Conformity Assessment'!$I$19&lt;&gt;"Interval","-",IF($E$10="Consumer's Risk",$E$8-D652*$K$8,$E$8+D652*$K$8))</f>
        <v>105.47640795026385</v>
      </c>
      <c r="G652" s="50">
        <f t="shared" ca="1" si="28"/>
        <v>4.9990828139057544E-2</v>
      </c>
      <c r="H652" s="50">
        <f t="shared" ca="1" si="29"/>
        <v>4.9990837265775634E-2</v>
      </c>
      <c r="I652" s="50">
        <f t="shared" ca="1" si="30"/>
        <v>4.9990832702416589E-2</v>
      </c>
    </row>
    <row r="653" spans="3:9">
      <c r="C653" s="48">
        <v>638</v>
      </c>
      <c r="D653" s="51">
        <f ca="1">IF('Conformity Assessment'!$I$19&lt;&gt;"Interval","-",IF(ABS($E$11-I651)&lt;=ABS($E$11-I652),D651+(RAND()-0.5)*$M$17/C653,D652+(RAND()-0.5)*$M$17/C653))</f>
        <v>1.644797520842332</v>
      </c>
      <c r="E653" s="82">
        <f ca="1">IF('Conformity Assessment'!$I$19&lt;&gt;"Interval","-",IF($E$10="Consumer's Risk",$E$7+D653*$K$7,$E$7-D653*$K$7))</f>
        <v>93.700794421895253</v>
      </c>
      <c r="F653" s="82">
        <f ca="1">IF('Conformity Assessment'!$I$19&lt;&gt;"Interval","-",IF($E$10="Consumer's Risk",$E$8-D653*$K$8,$E$8+D653*$K$8))</f>
        <v>105.47680681768358</v>
      </c>
      <c r="G653" s="50">
        <f t="shared" ca="1" si="28"/>
        <v>5.0005786806727084E-2</v>
      </c>
      <c r="H653" s="50">
        <f t="shared" ca="1" si="29"/>
        <v>5.0005795925775982E-2</v>
      </c>
      <c r="I653" s="50">
        <f t="shared" ca="1" si="30"/>
        <v>5.0005791366251537E-2</v>
      </c>
    </row>
    <row r="654" spans="3:9">
      <c r="C654" s="48">
        <v>639</v>
      </c>
      <c r="D654" s="51">
        <f ca="1">IF('Conformity Assessment'!$I$19&lt;&gt;"Interval","-",IF(ABS($E$11-I652)&lt;=ABS($E$11-I653),D652+(RAND()-0.5)*$M$17/C654,D653+(RAND()-0.5)*$M$17/C654))</f>
        <v>1.644915536219709</v>
      </c>
      <c r="E654" s="82">
        <f ca="1">IF('Conformity Assessment'!$I$19&lt;&gt;"Interval","-",IF($E$10="Consumer's Risk",$E$7+D654*$K$7,$E$7-D654*$K$7))</f>
        <v>93.701059956494348</v>
      </c>
      <c r="F654" s="82">
        <f ca="1">IF('Conformity Assessment'!$I$19&lt;&gt;"Interval","-",IF($E$10="Consumer's Risk",$E$8-D654*$K$8,$E$8+D654*$K$8))</f>
        <v>105.4764822753958</v>
      </c>
      <c r="G654" s="50">
        <f t="shared" ca="1" si="28"/>
        <v>4.9993615273286336E-2</v>
      </c>
      <c r="H654" s="50">
        <f t="shared" ca="1" si="29"/>
        <v>4.9993624398574715E-2</v>
      </c>
      <c r="I654" s="50">
        <f t="shared" ca="1" si="30"/>
        <v>4.9993619835930522E-2</v>
      </c>
    </row>
    <row r="655" spans="3:9">
      <c r="C655" s="48">
        <v>640</v>
      </c>
      <c r="D655" s="51">
        <f ca="1">IF('Conformity Assessment'!$I$19&lt;&gt;"Interval","-",IF(ABS($E$11-I653)&lt;=ABS($E$11-I654),D653+(RAND()-0.5)*$M$17/C655,D654+(RAND()-0.5)*$M$17/C655))</f>
        <v>1.6448129755345473</v>
      </c>
      <c r="E655" s="82">
        <f ca="1">IF('Conformity Assessment'!$I$19&lt;&gt;"Interval","-",IF($E$10="Consumer's Risk",$E$7+D655*$K$7,$E$7-D655*$K$7))</f>
        <v>93.700829194952732</v>
      </c>
      <c r="F655" s="82">
        <f ca="1">IF('Conformity Assessment'!$I$19&lt;&gt;"Interval","-",IF($E$10="Consumer's Risk",$E$8-D655*$K$8,$E$8+D655*$K$8))</f>
        <v>105.47676431728</v>
      </c>
      <c r="G655" s="50">
        <f t="shared" ca="1" si="28"/>
        <v>5.0004192750307166E-2</v>
      </c>
      <c r="H655" s="50">
        <f t="shared" ca="1" si="29"/>
        <v>5.0004201870173216E-2</v>
      </c>
      <c r="I655" s="50">
        <f t="shared" ca="1" si="30"/>
        <v>5.0004197310240195E-2</v>
      </c>
    </row>
    <row r="656" spans="3:9">
      <c r="C656" s="48">
        <v>641</v>
      </c>
      <c r="D656" s="51">
        <f ca="1">IF('Conformity Assessment'!$I$19&lt;&gt;"Interval","-",IF(ABS($E$11-I654)&lt;=ABS($E$11-I655),D654+(RAND()-0.5)*$M$17/C656,D655+(RAND()-0.5)*$M$17/C656))</f>
        <v>1.6446838231243814</v>
      </c>
      <c r="E656" s="82">
        <f ca="1">IF('Conformity Assessment'!$I$19&lt;&gt;"Interval","-",IF($E$10="Consumer's Risk",$E$7+D656*$K$7,$E$7-D656*$K$7))</f>
        <v>93.700538602029852</v>
      </c>
      <c r="F656" s="82">
        <f ca="1">IF('Conformity Assessment'!$I$19&lt;&gt;"Interval","-",IF($E$10="Consumer's Risk",$E$8-D656*$K$8,$E$8+D656*$K$8))</f>
        <v>105.47711948640796</v>
      </c>
      <c r="G656" s="50">
        <f t="shared" ref="G656:G719" ca="1" si="31">IF(E656="-","-",IF($G$13="Consumer's Risk",_xlfn.NORM.DIST($E$7,E656,$K$7,TRUE)+(1-_xlfn.NORM.DIST($E$8,E656,$K$7,TRUE)),(_xlfn.NORM.DIST($E$8,E656,$K$7,TRUE)-_xlfn.NORM.DIST($E$7,E656,$K$7,TRUE))))</f>
        <v>5.0017515272494144E-2</v>
      </c>
      <c r="H656" s="50">
        <f t="shared" ref="H656:H719" ca="1" si="32">IF(F656="-","-",IF($G$13="Consumer's Risk",_xlfn.NORM.DIST($E$7,F656,$K$8,TRUE)+(1-_xlfn.NORM.DIST($E$8,F656,$K$8,TRUE)),(_xlfn.NORM.DIST($E$8,F656,$K$8,TRUE)-_xlfn.NORM.DIST($E$7,F656,$K$8,TRUE))))</f>
        <v>5.0017524385535785E-2</v>
      </c>
      <c r="I656" s="50">
        <f t="shared" ref="I656:I719" ca="1" si="33">IF(COUNT(G656:H656)=0,"-",AVERAGE(G656:H656))</f>
        <v>5.0017519829014964E-2</v>
      </c>
    </row>
    <row r="657" spans="3:9">
      <c r="C657" s="48">
        <v>642</v>
      </c>
      <c r="D657" s="51">
        <f ca="1">IF('Conformity Assessment'!$I$19&lt;&gt;"Interval","-",IF(ABS($E$11-I655)&lt;=ABS($E$11-I656),D655+(RAND()-0.5)*$M$17/C657,D656+(RAND()-0.5)*$M$17/C657))</f>
        <v>1.6449201066933294</v>
      </c>
      <c r="E657" s="82">
        <f ca="1">IF('Conformity Assessment'!$I$19&lt;&gt;"Interval","-",IF($E$10="Consumer's Risk",$E$7+D657*$K$7,$E$7-D657*$K$7))</f>
        <v>93.701070240059991</v>
      </c>
      <c r="F657" s="82">
        <f ca="1">IF('Conformity Assessment'!$I$19&lt;&gt;"Interval","-",IF($E$10="Consumer's Risk",$E$8-D657*$K$8,$E$8+D657*$K$8))</f>
        <v>105.47646970659335</v>
      </c>
      <c r="G657" s="50">
        <f t="shared" ca="1" si="31"/>
        <v>4.9993143944334274E-2</v>
      </c>
      <c r="H657" s="50">
        <f t="shared" ca="1" si="32"/>
        <v>4.9993153069864578E-2</v>
      </c>
      <c r="I657" s="50">
        <f t="shared" ca="1" si="33"/>
        <v>4.9993148507099426E-2</v>
      </c>
    </row>
    <row r="658" spans="3:9">
      <c r="C658" s="48">
        <v>643</v>
      </c>
      <c r="D658" s="51">
        <f ca="1">IF('Conformity Assessment'!$I$19&lt;&gt;"Interval","-",IF(ABS($E$11-I656)&lt;=ABS($E$11-I657),D656+(RAND()-0.5)*$M$17/C658,D657+(RAND()-0.5)*$M$17/C658))</f>
        <v>1.6448103329102781</v>
      </c>
      <c r="E658" s="82">
        <f ca="1">IF('Conformity Assessment'!$I$19&lt;&gt;"Interval","-",IF($E$10="Consumer's Risk",$E$7+D658*$K$7,$E$7-D658*$K$7))</f>
        <v>93.700823249048128</v>
      </c>
      <c r="F658" s="82">
        <f ca="1">IF('Conformity Assessment'!$I$19&lt;&gt;"Interval","-",IF($E$10="Consumer's Risk",$E$8-D658*$K$8,$E$8+D658*$K$8))</f>
        <v>105.47677158449673</v>
      </c>
      <c r="G658" s="50">
        <f t="shared" ca="1" si="31"/>
        <v>5.0004465317870277E-2</v>
      </c>
      <c r="H658" s="50">
        <f t="shared" ca="1" si="32"/>
        <v>5.0004474437596383E-2</v>
      </c>
      <c r="I658" s="50">
        <f t="shared" ca="1" si="33"/>
        <v>5.0004469877733326E-2</v>
      </c>
    </row>
    <row r="659" spans="3:9">
      <c r="C659" s="48">
        <v>644</v>
      </c>
      <c r="D659" s="51">
        <f ca="1">IF('Conformity Assessment'!$I$19&lt;&gt;"Interval","-",IF(ABS($E$11-I657)&lt;=ABS($E$11-I658),D657+(RAND()-0.5)*$M$17/C659,D658+(RAND()-0.5)*$M$17/C659))</f>
        <v>1.6448390005505626</v>
      </c>
      <c r="E659" s="82">
        <f ca="1">IF('Conformity Assessment'!$I$19&lt;&gt;"Interval","-",IF($E$10="Consumer's Risk",$E$7+D659*$K$7,$E$7-D659*$K$7))</f>
        <v>93.700887751238767</v>
      </c>
      <c r="F659" s="82">
        <f ca="1">IF('Conformity Assessment'!$I$19&lt;&gt;"Interval","-",IF($E$10="Consumer's Risk",$E$8-D659*$K$8,$E$8+D659*$K$8))</f>
        <v>105.47669274848596</v>
      </c>
      <c r="G659" s="50">
        <f t="shared" ca="1" si="31"/>
        <v>5.000150852158803E-2</v>
      </c>
      <c r="H659" s="50">
        <f t="shared" ca="1" si="32"/>
        <v>5.0001517642829882E-2</v>
      </c>
      <c r="I659" s="50">
        <f t="shared" ca="1" si="33"/>
        <v>5.0001513082208959E-2</v>
      </c>
    </row>
    <row r="660" spans="3:9">
      <c r="C660" s="48">
        <v>645</v>
      </c>
      <c r="D660" s="51">
        <f ca="1">IF('Conformity Assessment'!$I$19&lt;&gt;"Interval","-",IF(ABS($E$11-I658)&lt;=ABS($E$11-I659),D658+(RAND()-0.5)*$M$17/C660,D659+(RAND()-0.5)*$M$17/C660))</f>
        <v>1.6449919018798425</v>
      </c>
      <c r="E660" s="82">
        <f ca="1">IF('Conformity Assessment'!$I$19&lt;&gt;"Interval","-",IF($E$10="Consumer's Risk",$E$7+D660*$K$7,$E$7-D660*$K$7))</f>
        <v>93.701231779229644</v>
      </c>
      <c r="F660" s="82">
        <f ca="1">IF('Conformity Assessment'!$I$19&lt;&gt;"Interval","-",IF($E$10="Consumer's Risk",$E$8-D660*$K$8,$E$8+D660*$K$8))</f>
        <v>105.47627226983043</v>
      </c>
      <c r="G660" s="50">
        <f t="shared" ca="1" si="31"/>
        <v>4.998574054863883E-2</v>
      </c>
      <c r="H660" s="50">
        <f t="shared" ca="1" si="32"/>
        <v>4.998574967796679E-2</v>
      </c>
      <c r="I660" s="50">
        <f t="shared" ca="1" si="33"/>
        <v>4.998574511330281E-2</v>
      </c>
    </row>
    <row r="661" spans="3:9">
      <c r="C661" s="48">
        <v>646</v>
      </c>
      <c r="D661" s="51">
        <f ca="1">IF('Conformity Assessment'!$I$19&lt;&gt;"Interval","-",IF(ABS($E$11-I659)&lt;=ABS($E$11-I660),D659+(RAND()-0.5)*$M$17/C661,D660+(RAND()-0.5)*$M$17/C661))</f>
        <v>1.644971590783491</v>
      </c>
      <c r="E661" s="82">
        <f ca="1">IF('Conformity Assessment'!$I$19&lt;&gt;"Interval","-",IF($E$10="Consumer's Risk",$E$7+D661*$K$7,$E$7-D661*$K$7))</f>
        <v>93.701186079262854</v>
      </c>
      <c r="F661" s="82">
        <f ca="1">IF('Conformity Assessment'!$I$19&lt;&gt;"Interval","-",IF($E$10="Consumer's Risk",$E$8-D661*$K$8,$E$8+D661*$K$8))</f>
        <v>105.4763281253454</v>
      </c>
      <c r="G661" s="50">
        <f t="shared" ca="1" si="31"/>
        <v>4.9987834905144392E-2</v>
      </c>
      <c r="H661" s="50">
        <f t="shared" ca="1" si="32"/>
        <v>4.9987844033398045E-2</v>
      </c>
      <c r="I661" s="50">
        <f t="shared" ca="1" si="33"/>
        <v>4.9987839469271218E-2</v>
      </c>
    </row>
    <row r="662" spans="3:9">
      <c r="C662" s="48">
        <v>647</v>
      </c>
      <c r="D662" s="51">
        <f ca="1">IF('Conformity Assessment'!$I$19&lt;&gt;"Interval","-",IF(ABS($E$11-I660)&lt;=ABS($E$11-I661),D660+(RAND()-0.5)*$M$17/C662,D661+(RAND()-0.5)*$M$17/C662))</f>
        <v>1.6449375010945144</v>
      </c>
      <c r="E662" s="82">
        <f ca="1">IF('Conformity Assessment'!$I$19&lt;&gt;"Interval","-",IF($E$10="Consumer's Risk",$E$7+D662*$K$7,$E$7-D662*$K$7))</f>
        <v>93.701109377462657</v>
      </c>
      <c r="F662" s="82">
        <f ca="1">IF('Conformity Assessment'!$I$19&lt;&gt;"Interval","-",IF($E$10="Consumer's Risk",$E$8-D662*$K$8,$E$8+D662*$K$8))</f>
        <v>105.47642187199008</v>
      </c>
      <c r="G662" s="50">
        <f t="shared" ca="1" si="31"/>
        <v>4.9991350183455595E-2</v>
      </c>
      <c r="H662" s="50">
        <f t="shared" ca="1" si="32"/>
        <v>4.999135930990567E-2</v>
      </c>
      <c r="I662" s="50">
        <f t="shared" ca="1" si="33"/>
        <v>4.9991354746680636E-2</v>
      </c>
    </row>
    <row r="663" spans="3:9">
      <c r="C663" s="48">
        <v>648</v>
      </c>
      <c r="D663" s="51">
        <f ca="1">IF('Conformity Assessment'!$I$19&lt;&gt;"Interval","-",IF(ABS($E$11-I661)&lt;=ABS($E$11-I662),D661+(RAND()-0.5)*$M$17/C663,D662+(RAND()-0.5)*$M$17/C663))</f>
        <v>1.6449923972352585</v>
      </c>
      <c r="E663" s="82">
        <f ca="1">IF('Conformity Assessment'!$I$19&lt;&gt;"Interval","-",IF($E$10="Consumer's Risk",$E$7+D663*$K$7,$E$7-D663*$K$7))</f>
        <v>93.701232893779334</v>
      </c>
      <c r="F663" s="82">
        <f ca="1">IF('Conformity Assessment'!$I$19&lt;&gt;"Interval","-",IF($E$10="Consumer's Risk",$E$8-D663*$K$8,$E$8+D663*$K$8))</f>
        <v>105.47627090760304</v>
      </c>
      <c r="G663" s="50">
        <f t="shared" ca="1" si="31"/>
        <v>4.9985689471480375E-2</v>
      </c>
      <c r="H663" s="50">
        <f t="shared" ca="1" si="32"/>
        <v>4.9985698600834717E-2</v>
      </c>
      <c r="I663" s="50">
        <f t="shared" ca="1" si="33"/>
        <v>4.9985694036157546E-2</v>
      </c>
    </row>
    <row r="664" spans="3:9">
      <c r="C664" s="48">
        <v>649</v>
      </c>
      <c r="D664" s="51">
        <f ca="1">IF('Conformity Assessment'!$I$19&lt;&gt;"Interval","-",IF(ABS($E$11-I662)&lt;=ABS($E$11-I663),D662+(RAND()-0.5)*$M$17/C664,D663+(RAND()-0.5)*$M$17/C664))</f>
        <v>1.6449528609407302</v>
      </c>
      <c r="E664" s="82">
        <f ca="1">IF('Conformity Assessment'!$I$19&lt;&gt;"Interval","-",IF($E$10="Consumer's Risk",$E$7+D664*$K$7,$E$7-D664*$K$7))</f>
        <v>93.70114393711664</v>
      </c>
      <c r="F664" s="82">
        <f ca="1">IF('Conformity Assessment'!$I$19&lt;&gt;"Interval","-",IF($E$10="Consumer's Risk",$E$8-D664*$K$8,$E$8+D664*$K$8))</f>
        <v>105.47637963241299</v>
      </c>
      <c r="G664" s="50">
        <f t="shared" ca="1" si="31"/>
        <v>4.9989766274430414E-2</v>
      </c>
      <c r="H664" s="50">
        <f t="shared" ca="1" si="32"/>
        <v>4.9989775401692679E-2</v>
      </c>
      <c r="I664" s="50">
        <f t="shared" ca="1" si="33"/>
        <v>4.9989770838061547E-2</v>
      </c>
    </row>
    <row r="665" spans="3:9">
      <c r="C665" s="48">
        <v>650</v>
      </c>
      <c r="D665" s="51">
        <f ca="1">IF('Conformity Assessment'!$I$19&lt;&gt;"Interval","-",IF(ABS($E$11-I663)&lt;=ABS($E$11-I664),D663+(RAND()-0.5)*$M$17/C665,D664+(RAND()-0.5)*$M$17/C665))</f>
        <v>1.6448749338480295</v>
      </c>
      <c r="E665" s="82">
        <f ca="1">IF('Conformity Assessment'!$I$19&lt;&gt;"Interval","-",IF($E$10="Consumer's Risk",$E$7+D665*$K$7,$E$7-D665*$K$7))</f>
        <v>93.700968601158067</v>
      </c>
      <c r="F665" s="82">
        <f ca="1">IF('Conformity Assessment'!$I$19&lt;&gt;"Interval","-",IF($E$10="Consumer's Risk",$E$8-D665*$K$8,$E$8+D665*$K$8))</f>
        <v>105.47659393191792</v>
      </c>
      <c r="G665" s="50">
        <f t="shared" ca="1" si="31"/>
        <v>4.9997802538304319E-2</v>
      </c>
      <c r="H665" s="50">
        <f t="shared" ca="1" si="32"/>
        <v>4.9997811661445589E-2</v>
      </c>
      <c r="I665" s="50">
        <f t="shared" ca="1" si="33"/>
        <v>4.9997807099874954E-2</v>
      </c>
    </row>
    <row r="666" spans="3:9">
      <c r="C666" s="48">
        <v>651</v>
      </c>
      <c r="D666" s="51">
        <f ca="1">IF('Conformity Assessment'!$I$19&lt;&gt;"Interval","-",IF(ABS($E$11-I664)&lt;=ABS($E$11-I665),D664+(RAND()-0.5)*$M$17/C666,D665+(RAND()-0.5)*$M$17/C666))</f>
        <v>1.6449331437766936</v>
      </c>
      <c r="E666" s="82">
        <f ca="1">IF('Conformity Assessment'!$I$19&lt;&gt;"Interval","-",IF($E$10="Consumer's Risk",$E$7+D666*$K$7,$E$7-D666*$K$7))</f>
        <v>93.701099573497558</v>
      </c>
      <c r="F666" s="82">
        <f ca="1">IF('Conformity Assessment'!$I$19&lt;&gt;"Interval","-",IF($E$10="Consumer's Risk",$E$8-D666*$K$8,$E$8+D666*$K$8))</f>
        <v>105.47643385461409</v>
      </c>
      <c r="G666" s="50">
        <f t="shared" ca="1" si="31"/>
        <v>4.9991799517833641E-2</v>
      </c>
      <c r="H666" s="50">
        <f t="shared" ca="1" si="32"/>
        <v>4.99918086440529E-2</v>
      </c>
      <c r="I666" s="50">
        <f t="shared" ca="1" si="33"/>
        <v>4.9991804080943267E-2</v>
      </c>
    </row>
    <row r="667" spans="3:9">
      <c r="C667" s="48">
        <v>652</v>
      </c>
      <c r="D667" s="51">
        <f ca="1">IF('Conformity Assessment'!$I$19&lt;&gt;"Interval","-",IF(ABS($E$11-I665)&lt;=ABS($E$11-I666),D665+(RAND()-0.5)*$M$17/C667,D666+(RAND()-0.5)*$M$17/C667))</f>
        <v>1.6448696936313785</v>
      </c>
      <c r="E667" s="82">
        <f ca="1">IF('Conformity Assessment'!$I$19&lt;&gt;"Interval","-",IF($E$10="Consumer's Risk",$E$7+D667*$K$7,$E$7-D667*$K$7))</f>
        <v>93.700956810670604</v>
      </c>
      <c r="F667" s="82">
        <f ca="1">IF('Conformity Assessment'!$I$19&lt;&gt;"Interval","-",IF($E$10="Consumer's Risk",$E$8-D667*$K$8,$E$8+D667*$K$8))</f>
        <v>105.47660834251371</v>
      </c>
      <c r="G667" s="50">
        <f t="shared" ca="1" si="31"/>
        <v>4.999834297479247E-2</v>
      </c>
      <c r="H667" s="50">
        <f t="shared" ca="1" si="32"/>
        <v>4.9998352097656962E-2</v>
      </c>
      <c r="I667" s="50">
        <f t="shared" ca="1" si="33"/>
        <v>4.9998347536224716E-2</v>
      </c>
    </row>
    <row r="668" spans="3:9">
      <c r="C668" s="48">
        <v>653</v>
      </c>
      <c r="D668" s="51">
        <f ca="1">IF('Conformity Assessment'!$I$19&lt;&gt;"Interval","-",IF(ABS($E$11-I666)&lt;=ABS($E$11-I667),D666+(RAND()-0.5)*$M$17/C668,D667+(RAND()-0.5)*$M$17/C668))</f>
        <v>1.644938009592805</v>
      </c>
      <c r="E668" s="82">
        <f ca="1">IF('Conformity Assessment'!$I$19&lt;&gt;"Interval","-",IF($E$10="Consumer's Risk",$E$7+D668*$K$7,$E$7-D668*$K$7))</f>
        <v>93.701110521583814</v>
      </c>
      <c r="F668" s="82">
        <f ca="1">IF('Conformity Assessment'!$I$19&lt;&gt;"Interval","-",IF($E$10="Consumer's Risk",$E$8-D668*$K$8,$E$8+D668*$K$8))</f>
        <v>105.47642047361978</v>
      </c>
      <c r="G668" s="50">
        <f t="shared" ca="1" si="31"/>
        <v>4.9991297746415489E-2</v>
      </c>
      <c r="H668" s="50">
        <f t="shared" ca="1" si="32"/>
        <v>4.9991306872892528E-2</v>
      </c>
      <c r="I668" s="50">
        <f t="shared" ca="1" si="33"/>
        <v>4.9991302309654012E-2</v>
      </c>
    </row>
    <row r="669" spans="3:9">
      <c r="C669" s="48">
        <v>654</v>
      </c>
      <c r="D669" s="51">
        <f ca="1">IF('Conformity Assessment'!$I$19&lt;&gt;"Interval","-",IF(ABS($E$11-I667)&lt;=ABS($E$11-I668),D667+(RAND()-0.5)*$M$17/C669,D668+(RAND()-0.5)*$M$17/C669))</f>
        <v>1.6449236842389559</v>
      </c>
      <c r="E669" s="82">
        <f ca="1">IF('Conformity Assessment'!$I$19&lt;&gt;"Interval","-",IF($E$10="Consumer's Risk",$E$7+D669*$K$7,$E$7-D669*$K$7))</f>
        <v>93.701078289537648</v>
      </c>
      <c r="F669" s="82">
        <f ca="1">IF('Conformity Assessment'!$I$19&lt;&gt;"Interval","-",IF($E$10="Consumer's Risk",$E$8-D669*$K$8,$E$8+D669*$K$8))</f>
        <v>105.47645986834287</v>
      </c>
      <c r="G669" s="50">
        <f t="shared" ca="1" si="31"/>
        <v>4.9992775013306311E-2</v>
      </c>
      <c r="H669" s="50">
        <f t="shared" ca="1" si="32"/>
        <v>4.9992784139025623E-2</v>
      </c>
      <c r="I669" s="50">
        <f t="shared" ca="1" si="33"/>
        <v>4.9992779576165963E-2</v>
      </c>
    </row>
    <row r="670" spans="3:9">
      <c r="C670" s="48">
        <v>655</v>
      </c>
      <c r="D670" s="51">
        <f ca="1">IF('Conformity Assessment'!$I$19&lt;&gt;"Interval","-",IF(ABS($E$11-I668)&lt;=ABS($E$11-I669),D668+(RAND()-0.5)*$M$17/C670,D669+(RAND()-0.5)*$M$17/C670))</f>
        <v>1.6449169522207736</v>
      </c>
      <c r="E670" s="82">
        <f ca="1">IF('Conformity Assessment'!$I$19&lt;&gt;"Interval","-",IF($E$10="Consumer's Risk",$E$7+D670*$K$7,$E$7-D670*$K$7))</f>
        <v>93.701063142496736</v>
      </c>
      <c r="F670" s="82">
        <f ca="1">IF('Conformity Assessment'!$I$19&lt;&gt;"Interval","-",IF($E$10="Consumer's Risk",$E$8-D670*$K$8,$E$8+D670*$K$8))</f>
        <v>105.47647838139287</v>
      </c>
      <c r="G670" s="50">
        <f t="shared" ca="1" si="31"/>
        <v>4.9993469248151193E-2</v>
      </c>
      <c r="H670" s="50">
        <f t="shared" ca="1" si="32"/>
        <v>4.9993478373514068E-2</v>
      </c>
      <c r="I670" s="50">
        <f t="shared" ca="1" si="33"/>
        <v>4.9993473810832634E-2</v>
      </c>
    </row>
    <row r="671" spans="3:9">
      <c r="C671" s="48">
        <v>656</v>
      </c>
      <c r="D671" s="51">
        <f ca="1">IF('Conformity Assessment'!$I$19&lt;&gt;"Interval","-",IF(ABS($E$11-I669)&lt;=ABS($E$11-I670),D669+(RAND()-0.5)*$M$17/C671,D670+(RAND()-0.5)*$M$17/C671))</f>
        <v>1.6447926708551575</v>
      </c>
      <c r="E671" s="82">
        <f ca="1">IF('Conformity Assessment'!$I$19&lt;&gt;"Interval","-",IF($E$10="Consumer's Risk",$E$7+D671*$K$7,$E$7-D671*$K$7))</f>
        <v>93.700783509424099</v>
      </c>
      <c r="F671" s="82">
        <f ca="1">IF('Conformity Assessment'!$I$19&lt;&gt;"Interval","-",IF($E$10="Consumer's Risk",$E$8-D671*$K$8,$E$8+D671*$K$8))</f>
        <v>105.47682015514832</v>
      </c>
      <c r="G671" s="50">
        <f t="shared" ca="1" si="31"/>
        <v>5.000628706141956E-2</v>
      </c>
      <c r="H671" s="50">
        <f t="shared" ca="1" si="32"/>
        <v>5.0006296180211872E-2</v>
      </c>
      <c r="I671" s="50">
        <f t="shared" ca="1" si="33"/>
        <v>5.0006291620815713E-2</v>
      </c>
    </row>
    <row r="672" spans="3:9">
      <c r="C672" s="48">
        <v>657</v>
      </c>
      <c r="D672" s="51">
        <f ca="1">IF('Conformity Assessment'!$I$19&lt;&gt;"Interval","-",IF(ABS($E$11-I670)&lt;=ABS($E$11-I671),D670+(RAND()-0.5)*$M$17/C672,D671+(RAND()-0.5)*$M$17/C672))</f>
        <v>1.6447559506868938</v>
      </c>
      <c r="E672" s="82">
        <f ca="1">IF('Conformity Assessment'!$I$19&lt;&gt;"Interval","-",IF($E$10="Consumer's Risk",$E$7+D672*$K$7,$E$7-D672*$K$7))</f>
        <v>93.700700889045507</v>
      </c>
      <c r="F672" s="82">
        <f ca="1">IF('Conformity Assessment'!$I$19&lt;&gt;"Interval","-",IF($E$10="Consumer's Risk",$E$8-D672*$K$8,$E$8+D672*$K$8))</f>
        <v>105.47692113561104</v>
      </c>
      <c r="G672" s="50">
        <f t="shared" ca="1" si="31"/>
        <v>5.001007471359456E-2</v>
      </c>
      <c r="H672" s="50">
        <f t="shared" ca="1" si="32"/>
        <v>5.0010083830446223E-2</v>
      </c>
      <c r="I672" s="50">
        <f t="shared" ca="1" si="33"/>
        <v>5.0010079272020391E-2</v>
      </c>
    </row>
    <row r="673" spans="3:9">
      <c r="C673" s="48">
        <v>658</v>
      </c>
      <c r="D673" s="51">
        <f ca="1">IF('Conformity Assessment'!$I$19&lt;&gt;"Interval","-",IF(ABS($E$11-I671)&lt;=ABS($E$11-I672),D671+(RAND()-0.5)*$M$17/C673,D672+(RAND()-0.5)*$M$17/C673))</f>
        <v>1.6448294922996842</v>
      </c>
      <c r="E673" s="82">
        <f ca="1">IF('Conformity Assessment'!$I$19&lt;&gt;"Interval","-",IF($E$10="Consumer's Risk",$E$7+D673*$K$7,$E$7-D673*$K$7))</f>
        <v>93.700866357674286</v>
      </c>
      <c r="F673" s="82">
        <f ca="1">IF('Conformity Assessment'!$I$19&lt;&gt;"Interval","-",IF($E$10="Consumer's Risk",$E$8-D673*$K$8,$E$8+D673*$K$8))</f>
        <v>105.47671889617587</v>
      </c>
      <c r="G673" s="50">
        <f t="shared" ca="1" si="31"/>
        <v>5.0002489192392675E-2</v>
      </c>
      <c r="H673" s="50">
        <f t="shared" ca="1" si="32"/>
        <v>5.0002498313131354E-2</v>
      </c>
      <c r="I673" s="50">
        <f t="shared" ca="1" si="33"/>
        <v>5.0002493752762014E-2</v>
      </c>
    </row>
    <row r="674" spans="3:9">
      <c r="C674" s="48">
        <v>659</v>
      </c>
      <c r="D674" s="51">
        <f ca="1">IF('Conformity Assessment'!$I$19&lt;&gt;"Interval","-",IF(ABS($E$11-I672)&lt;=ABS($E$11-I673),D672+(RAND()-0.5)*$M$17/C674,D673+(RAND()-0.5)*$M$17/C674))</f>
        <v>1.6447653118951877</v>
      </c>
      <c r="E674" s="82">
        <f ca="1">IF('Conformity Assessment'!$I$19&lt;&gt;"Interval","-",IF($E$10="Consumer's Risk",$E$7+D674*$K$7,$E$7-D674*$K$7))</f>
        <v>93.700721951764166</v>
      </c>
      <c r="F674" s="82">
        <f ca="1">IF('Conformity Assessment'!$I$19&lt;&gt;"Interval","-",IF($E$10="Consumer's Risk",$E$8-D674*$K$8,$E$8+D674*$K$8))</f>
        <v>105.47689539228823</v>
      </c>
      <c r="G674" s="50">
        <f t="shared" ca="1" si="31"/>
        <v>5.0009109091692414E-2</v>
      </c>
      <c r="H674" s="50">
        <f t="shared" ca="1" si="32"/>
        <v>5.000911820903868E-2</v>
      </c>
      <c r="I674" s="50">
        <f t="shared" ca="1" si="33"/>
        <v>5.0009113650365547E-2</v>
      </c>
    </row>
    <row r="675" spans="3:9">
      <c r="C675" s="48">
        <v>660</v>
      </c>
      <c r="D675" s="51">
        <f ca="1">IF('Conformity Assessment'!$I$19&lt;&gt;"Interval","-",IF(ABS($E$11-I673)&lt;=ABS($E$11-I674),D673+(RAND()-0.5)*$M$17/C675,D674+(RAND()-0.5)*$M$17/C675))</f>
        <v>1.6448869065469152</v>
      </c>
      <c r="E675" s="82">
        <f ca="1">IF('Conformity Assessment'!$I$19&lt;&gt;"Interval","-",IF($E$10="Consumer's Risk",$E$7+D675*$K$7,$E$7-D675*$K$7))</f>
        <v>93.700995539730556</v>
      </c>
      <c r="F675" s="82">
        <f ca="1">IF('Conformity Assessment'!$I$19&lt;&gt;"Interval","-",IF($E$10="Consumer's Risk",$E$8-D675*$K$8,$E$8+D675*$K$8))</f>
        <v>105.47656100699598</v>
      </c>
      <c r="G675" s="50">
        <f t="shared" ca="1" si="31"/>
        <v>4.9996567781771993E-2</v>
      </c>
      <c r="H675" s="50">
        <f t="shared" ca="1" si="32"/>
        <v>4.9996576905546118E-2</v>
      </c>
      <c r="I675" s="50">
        <f t="shared" ca="1" si="33"/>
        <v>4.9996572343659056E-2</v>
      </c>
    </row>
    <row r="676" spans="3:9">
      <c r="C676" s="48">
        <v>661</v>
      </c>
      <c r="D676" s="51">
        <f ca="1">IF('Conformity Assessment'!$I$19&lt;&gt;"Interval","-",IF(ABS($E$11-I674)&lt;=ABS($E$11-I675),D674+(RAND()-0.5)*$M$17/C676,D675+(RAND()-0.5)*$M$17/C676))</f>
        <v>1.6450026988937838</v>
      </c>
      <c r="E676" s="82">
        <f ca="1">IF('Conformity Assessment'!$I$19&lt;&gt;"Interval","-",IF($E$10="Consumer's Risk",$E$7+D676*$K$7,$E$7-D676*$K$7))</f>
        <v>93.701256072511015</v>
      </c>
      <c r="F676" s="82">
        <f ca="1">IF('Conformity Assessment'!$I$19&lt;&gt;"Interval","-",IF($E$10="Consumer's Risk",$E$8-D676*$K$8,$E$8+D676*$K$8))</f>
        <v>105.47624257804209</v>
      </c>
      <c r="G676" s="50">
        <f t="shared" ca="1" si="31"/>
        <v>4.9984627254830001E-2</v>
      </c>
      <c r="H676" s="50">
        <f t="shared" ca="1" si="32"/>
        <v>4.9984636384729178E-2</v>
      </c>
      <c r="I676" s="50">
        <f t="shared" ca="1" si="33"/>
        <v>4.9984631819779593E-2</v>
      </c>
    </row>
    <row r="677" spans="3:9">
      <c r="C677" s="48">
        <v>662</v>
      </c>
      <c r="D677" s="51">
        <f ca="1">IF('Conformity Assessment'!$I$19&lt;&gt;"Interval","-",IF(ABS($E$11-I675)&lt;=ABS($E$11-I676),D675+(RAND()-0.5)*$M$17/C677,D676+(RAND()-0.5)*$M$17/C677))</f>
        <v>1.6449456275109722</v>
      </c>
      <c r="E677" s="82">
        <f ca="1">IF('Conformity Assessment'!$I$19&lt;&gt;"Interval","-",IF($E$10="Consumer's Risk",$E$7+D677*$K$7,$E$7-D677*$K$7))</f>
        <v>93.70112766189969</v>
      </c>
      <c r="F677" s="82">
        <f ca="1">IF('Conformity Assessment'!$I$19&lt;&gt;"Interval","-",IF($E$10="Consumer's Risk",$E$8-D677*$K$8,$E$8+D677*$K$8))</f>
        <v>105.47639952434483</v>
      </c>
      <c r="G677" s="50">
        <f t="shared" ca="1" si="31"/>
        <v>4.9990512181514124E-2</v>
      </c>
      <c r="H677" s="50">
        <f t="shared" ca="1" si="32"/>
        <v>4.9990521308394251E-2</v>
      </c>
      <c r="I677" s="50">
        <f t="shared" ca="1" si="33"/>
        <v>4.9990516744954187E-2</v>
      </c>
    </row>
    <row r="678" spans="3:9">
      <c r="C678" s="48">
        <v>663</v>
      </c>
      <c r="D678" s="51">
        <f ca="1">IF('Conformity Assessment'!$I$19&lt;&gt;"Interval","-",IF(ABS($E$11-I676)&lt;=ABS($E$11-I677),D676+(RAND()-0.5)*$M$17/C678,D677+(RAND()-0.5)*$M$17/C678))</f>
        <v>1.6448916582451729</v>
      </c>
      <c r="E678" s="82">
        <f ca="1">IF('Conformity Assessment'!$I$19&lt;&gt;"Interval","-",IF($E$10="Consumer's Risk",$E$7+D678*$K$7,$E$7-D678*$K$7))</f>
        <v>93.701006231051636</v>
      </c>
      <c r="F678" s="82">
        <f ca="1">IF('Conformity Assessment'!$I$19&lt;&gt;"Interval","-",IF($E$10="Consumer's Risk",$E$8-D678*$K$8,$E$8+D678*$K$8))</f>
        <v>105.47654793982578</v>
      </c>
      <c r="G678" s="50">
        <f t="shared" ca="1" si="31"/>
        <v>4.9996077741070351E-2</v>
      </c>
      <c r="H678" s="50">
        <f t="shared" ca="1" si="32"/>
        <v>4.9996086865096039E-2</v>
      </c>
      <c r="I678" s="50">
        <f t="shared" ca="1" si="33"/>
        <v>4.9996082303083195E-2</v>
      </c>
    </row>
    <row r="679" spans="3:9">
      <c r="C679" s="48">
        <v>664</v>
      </c>
      <c r="D679" s="51">
        <f ca="1">IF('Conformity Assessment'!$I$19&lt;&gt;"Interval","-",IF(ABS($E$11-I677)&lt;=ABS($E$11-I678),D677+(RAND()-0.5)*$M$17/C679,D678+(RAND()-0.5)*$M$17/C679))</f>
        <v>1.6449914713093439</v>
      </c>
      <c r="E679" s="82">
        <f ca="1">IF('Conformity Assessment'!$I$19&lt;&gt;"Interval","-",IF($E$10="Consumer's Risk",$E$7+D679*$K$7,$E$7-D679*$K$7))</f>
        <v>93.70123081044602</v>
      </c>
      <c r="F679" s="82">
        <f ca="1">IF('Conformity Assessment'!$I$19&lt;&gt;"Interval","-",IF($E$10="Consumer's Risk",$E$8-D679*$K$8,$E$8+D679*$K$8))</f>
        <v>105.47627345389931</v>
      </c>
      <c r="G679" s="50">
        <f t="shared" ca="1" si="31"/>
        <v>4.9985784945719453E-2</v>
      </c>
      <c r="H679" s="50">
        <f t="shared" ca="1" si="32"/>
        <v>4.9985794075024792E-2</v>
      </c>
      <c r="I679" s="50">
        <f t="shared" ca="1" si="33"/>
        <v>4.9985789510372122E-2</v>
      </c>
    </row>
    <row r="680" spans="3:9">
      <c r="C680" s="48">
        <v>665</v>
      </c>
      <c r="D680" s="51">
        <f ca="1">IF('Conformity Assessment'!$I$19&lt;&gt;"Interval","-",IF(ABS($E$11-I678)&lt;=ABS($E$11-I679),D678+(RAND()-0.5)*$M$17/C680,D679+(RAND()-0.5)*$M$17/C680))</f>
        <v>1.6448715692933198</v>
      </c>
      <c r="E680" s="82">
        <f ca="1">IF('Conformity Assessment'!$I$19&lt;&gt;"Interval","-",IF($E$10="Consumer's Risk",$E$7+D680*$K$7,$E$7-D680*$K$7))</f>
        <v>93.700961030909966</v>
      </c>
      <c r="F680" s="82">
        <f ca="1">IF('Conformity Assessment'!$I$19&lt;&gt;"Interval","-",IF($E$10="Consumer's Risk",$E$8-D680*$K$8,$E$8+D680*$K$8))</f>
        <v>105.47660318444338</v>
      </c>
      <c r="G680" s="50">
        <f t="shared" ca="1" si="31"/>
        <v>4.9998149532607977E-2</v>
      </c>
      <c r="H680" s="50">
        <f t="shared" ca="1" si="32"/>
        <v>4.9998158655571424E-2</v>
      </c>
      <c r="I680" s="50">
        <f t="shared" ca="1" si="33"/>
        <v>4.9998154094089697E-2</v>
      </c>
    </row>
    <row r="681" spans="3:9">
      <c r="C681" s="48">
        <v>666</v>
      </c>
      <c r="D681" s="51">
        <f ca="1">IF('Conformity Assessment'!$I$19&lt;&gt;"Interval","-",IF(ABS($E$11-I679)&lt;=ABS($E$11-I680),D679+(RAND()-0.5)*$M$17/C681,D680+(RAND()-0.5)*$M$17/C681))</f>
        <v>1.6448981991377607</v>
      </c>
      <c r="E681" s="82">
        <f ca="1">IF('Conformity Assessment'!$I$19&lt;&gt;"Interval","-",IF($E$10="Consumer's Risk",$E$7+D681*$K$7,$E$7-D681*$K$7))</f>
        <v>93.701020948059963</v>
      </c>
      <c r="F681" s="82">
        <f ca="1">IF('Conformity Assessment'!$I$19&lt;&gt;"Interval","-",IF($E$10="Consumer's Risk",$E$8-D681*$K$8,$E$8+D681*$K$8))</f>
        <v>105.47652995237115</v>
      </c>
      <c r="G681" s="50">
        <f t="shared" ca="1" si="31"/>
        <v>4.9995403187752613E-2</v>
      </c>
      <c r="H681" s="50">
        <f t="shared" ca="1" si="32"/>
        <v>4.9995412312123962E-2</v>
      </c>
      <c r="I681" s="50">
        <f t="shared" ca="1" si="33"/>
        <v>4.9995407749938284E-2</v>
      </c>
    </row>
    <row r="682" spans="3:9">
      <c r="C682" s="48">
        <v>667</v>
      </c>
      <c r="D682" s="51">
        <f ca="1">IF('Conformity Assessment'!$I$19&lt;&gt;"Interval","-",IF(ABS($E$11-I680)&lt;=ABS($E$11-I681),D680+(RAND()-0.5)*$M$17/C682,D681+(RAND()-0.5)*$M$17/C682))</f>
        <v>1.6450050071335947</v>
      </c>
      <c r="E682" s="82">
        <f ca="1">IF('Conformity Assessment'!$I$19&lt;&gt;"Interval","-",IF($E$10="Consumer's Risk",$E$7+D682*$K$7,$E$7-D682*$K$7))</f>
        <v>93.701261266050594</v>
      </c>
      <c r="F682" s="82">
        <f ca="1">IF('Conformity Assessment'!$I$19&lt;&gt;"Interval","-",IF($E$10="Consumer's Risk",$E$8-D682*$K$8,$E$8+D682*$K$8))</f>
        <v>105.47623623038261</v>
      </c>
      <c r="G682" s="50">
        <f t="shared" ca="1" si="31"/>
        <v>4.9984389251859225E-2</v>
      </c>
      <c r="H682" s="50">
        <f t="shared" ca="1" si="32"/>
        <v>4.9984398381880762E-2</v>
      </c>
      <c r="I682" s="50">
        <f t="shared" ca="1" si="33"/>
        <v>4.998439381686999E-2</v>
      </c>
    </row>
    <row r="683" spans="3:9">
      <c r="C683" s="48">
        <v>668</v>
      </c>
      <c r="D683" s="51">
        <f ca="1">IF('Conformity Assessment'!$I$19&lt;&gt;"Interval","-",IF(ABS($E$11-I681)&lt;=ABS($E$11-I682),D681+(RAND()-0.5)*$M$17/C683,D682+(RAND()-0.5)*$M$17/C683))</f>
        <v>1.6449946026091526</v>
      </c>
      <c r="E683" s="82">
        <f ca="1">IF('Conformity Assessment'!$I$19&lt;&gt;"Interval","-",IF($E$10="Consumer's Risk",$E$7+D683*$K$7,$E$7-D683*$K$7))</f>
        <v>93.701237855870588</v>
      </c>
      <c r="F683" s="82">
        <f ca="1">IF('Conformity Assessment'!$I$19&lt;&gt;"Interval","-",IF($E$10="Consumer's Risk",$E$8-D683*$K$8,$E$8+D683*$K$8))</f>
        <v>105.47626484282483</v>
      </c>
      <c r="G683" s="50">
        <f t="shared" ca="1" si="31"/>
        <v>4.9985462071158254E-2</v>
      </c>
      <c r="H683" s="50">
        <f t="shared" ca="1" si="32"/>
        <v>4.9985471200629059E-2</v>
      </c>
      <c r="I683" s="50">
        <f t="shared" ca="1" si="33"/>
        <v>4.9985466635893656E-2</v>
      </c>
    </row>
    <row r="684" spans="3:9">
      <c r="C684" s="48">
        <v>669</v>
      </c>
      <c r="D684" s="51">
        <f ca="1">IF('Conformity Assessment'!$I$19&lt;&gt;"Interval","-",IF(ABS($E$11-I682)&lt;=ABS($E$11-I683),D682+(RAND()-0.5)*$M$17/C684,D683+(RAND()-0.5)*$M$17/C684))</f>
        <v>1.6450691062659459</v>
      </c>
      <c r="E684" s="82">
        <f ca="1">IF('Conformity Assessment'!$I$19&lt;&gt;"Interval","-",IF($E$10="Consumer's Risk",$E$7+D684*$K$7,$E$7-D684*$K$7))</f>
        <v>93.701405489098377</v>
      </c>
      <c r="F684" s="82">
        <f ca="1">IF('Conformity Assessment'!$I$19&lt;&gt;"Interval","-",IF($E$10="Consumer's Risk",$E$8-D684*$K$8,$E$8+D684*$K$8))</f>
        <v>105.47605995776865</v>
      </c>
      <c r="G684" s="50">
        <f t="shared" ca="1" si="31"/>
        <v>4.9977780341215264E-2</v>
      </c>
      <c r="H684" s="50">
        <f t="shared" ca="1" si="32"/>
        <v>4.9977789474629247E-2</v>
      </c>
      <c r="I684" s="50">
        <f t="shared" ca="1" si="33"/>
        <v>4.9977784907922256E-2</v>
      </c>
    </row>
    <row r="685" spans="3:9">
      <c r="C685" s="48">
        <v>670</v>
      </c>
      <c r="D685" s="51">
        <f ca="1">IF('Conformity Assessment'!$I$19&lt;&gt;"Interval","-",IF(ABS($E$11-I683)&lt;=ABS($E$11-I684),D683+(RAND()-0.5)*$M$17/C685,D684+(RAND()-0.5)*$M$17/C685))</f>
        <v>1.6450101379264608</v>
      </c>
      <c r="E685" s="82">
        <f ca="1">IF('Conformity Assessment'!$I$19&lt;&gt;"Interval","-",IF($E$10="Consumer's Risk",$E$7+D685*$K$7,$E$7-D685*$K$7))</f>
        <v>93.70127281033453</v>
      </c>
      <c r="F685" s="82">
        <f ca="1">IF('Conformity Assessment'!$I$19&lt;&gt;"Interval","-",IF($E$10="Consumer's Risk",$E$8-D685*$K$8,$E$8+D685*$K$8))</f>
        <v>105.47622212070223</v>
      </c>
      <c r="G685" s="50">
        <f t="shared" ca="1" si="31"/>
        <v>4.9983860218235948E-2</v>
      </c>
      <c r="H685" s="50">
        <f t="shared" ca="1" si="32"/>
        <v>4.9983869348528581E-2</v>
      </c>
      <c r="I685" s="50">
        <f t="shared" ca="1" si="33"/>
        <v>4.9983864783382265E-2</v>
      </c>
    </row>
    <row r="686" spans="3:9">
      <c r="C686" s="48">
        <v>671</v>
      </c>
      <c r="D686" s="51">
        <f ca="1">IF('Conformity Assessment'!$I$19&lt;&gt;"Interval","-",IF(ABS($E$11-I684)&lt;=ABS($E$11-I685),D684+(RAND()-0.5)*$M$17/C686,D685+(RAND()-0.5)*$M$17/C686))</f>
        <v>1.6449636570079391</v>
      </c>
      <c r="E686" s="82">
        <f ca="1">IF('Conformity Assessment'!$I$19&lt;&gt;"Interval","-",IF($E$10="Consumer's Risk",$E$7+D686*$K$7,$E$7-D686*$K$7))</f>
        <v>93.701168228267861</v>
      </c>
      <c r="F686" s="82">
        <f ca="1">IF('Conformity Assessment'!$I$19&lt;&gt;"Interval","-",IF($E$10="Consumer's Risk",$E$8-D686*$K$8,$E$8+D686*$K$8))</f>
        <v>105.47634994322817</v>
      </c>
      <c r="G686" s="50">
        <f t="shared" ca="1" si="31"/>
        <v>4.9988653006746077E-2</v>
      </c>
      <c r="H686" s="50">
        <f t="shared" ca="1" si="32"/>
        <v>4.9988662134579885E-2</v>
      </c>
      <c r="I686" s="50">
        <f t="shared" ca="1" si="33"/>
        <v>4.9988657570662981E-2</v>
      </c>
    </row>
    <row r="687" spans="3:9">
      <c r="C687" s="48">
        <v>672</v>
      </c>
      <c r="D687" s="51">
        <f ca="1">IF('Conformity Assessment'!$I$19&lt;&gt;"Interval","-",IF(ABS($E$11-I685)&lt;=ABS($E$11-I686),D685+(RAND()-0.5)*$M$17/C687,D686+(RAND()-0.5)*$M$17/C687))</f>
        <v>1.6448225120546793</v>
      </c>
      <c r="E687" s="82">
        <f ca="1">IF('Conformity Assessment'!$I$19&lt;&gt;"Interval","-",IF($E$10="Consumer's Risk",$E$7+D687*$K$7,$E$7-D687*$K$7))</f>
        <v>93.700850652123023</v>
      </c>
      <c r="F687" s="82">
        <f ca="1">IF('Conformity Assessment'!$I$19&lt;&gt;"Interval","-",IF($E$10="Consumer's Risk",$E$8-D687*$K$8,$E$8+D687*$K$8))</f>
        <v>105.47673809184963</v>
      </c>
      <c r="G687" s="50">
        <f t="shared" ca="1" si="31"/>
        <v>5.0003209137143678E-2</v>
      </c>
      <c r="H687" s="50">
        <f t="shared" ca="1" si="32"/>
        <v>5.0003218257513062E-2</v>
      </c>
      <c r="I687" s="50">
        <f t="shared" ca="1" si="33"/>
        <v>5.0003213697328366E-2</v>
      </c>
    </row>
    <row r="688" spans="3:9">
      <c r="C688" s="48">
        <v>673</v>
      </c>
      <c r="D688" s="51">
        <f ca="1">IF('Conformity Assessment'!$I$19&lt;&gt;"Interval","-",IF(ABS($E$11-I686)&lt;=ABS($E$11-I687),D686+(RAND()-0.5)*$M$17/C688,D687+(RAND()-0.5)*$M$17/C688))</f>
        <v>1.6448499036778028</v>
      </c>
      <c r="E688" s="82">
        <f ca="1">IF('Conformity Assessment'!$I$19&lt;&gt;"Interval","-",IF($E$10="Consumer's Risk",$E$7+D688*$K$7,$E$7-D688*$K$7))</f>
        <v>93.700912283275059</v>
      </c>
      <c r="F688" s="82">
        <f ca="1">IF('Conformity Assessment'!$I$19&lt;&gt;"Interval","-",IF($E$10="Consumer's Risk",$E$8-D688*$K$8,$E$8+D688*$K$8))</f>
        <v>105.47666276488604</v>
      </c>
      <c r="G688" s="50">
        <f t="shared" ca="1" si="31"/>
        <v>5.0000384003607644E-2</v>
      </c>
      <c r="H688" s="50">
        <f t="shared" ca="1" si="32"/>
        <v>5.0000393125425799E-2</v>
      </c>
      <c r="I688" s="50">
        <f t="shared" ca="1" si="33"/>
        <v>5.0000388564516718E-2</v>
      </c>
    </row>
    <row r="689" spans="3:9">
      <c r="C689" s="48">
        <v>674</v>
      </c>
      <c r="D689" s="51">
        <f ca="1">IF('Conformity Assessment'!$I$19&lt;&gt;"Interval","-",IF(ABS($E$11-I687)&lt;=ABS($E$11-I688),D687+(RAND()-0.5)*$M$17/C689,D688+(RAND()-0.5)*$M$17/C689))</f>
        <v>1.6448779954144159</v>
      </c>
      <c r="E689" s="82">
        <f ca="1">IF('Conformity Assessment'!$I$19&lt;&gt;"Interval","-",IF($E$10="Consumer's Risk",$E$7+D689*$K$7,$E$7-D689*$K$7))</f>
        <v>93.700975489682435</v>
      </c>
      <c r="F689" s="82">
        <f ca="1">IF('Conformity Assessment'!$I$19&lt;&gt;"Interval","-",IF($E$10="Consumer's Risk",$E$8-D689*$K$8,$E$8+D689*$K$8))</f>
        <v>105.47658551261036</v>
      </c>
      <c r="G689" s="50">
        <f t="shared" ca="1" si="31"/>
        <v>4.9997486793555694E-2</v>
      </c>
      <c r="H689" s="50">
        <f t="shared" ca="1" si="32"/>
        <v>4.99974959168588E-2</v>
      </c>
      <c r="I689" s="50">
        <f t="shared" ca="1" si="33"/>
        <v>4.9997491355207244E-2</v>
      </c>
    </row>
    <row r="690" spans="3:9">
      <c r="C690" s="48">
        <v>675</v>
      </c>
      <c r="D690" s="51">
        <f ca="1">IF('Conformity Assessment'!$I$19&lt;&gt;"Interval","-",IF(ABS($E$11-I688)&lt;=ABS($E$11-I689),D688+(RAND()-0.5)*$M$17/C690,D689+(RAND()-0.5)*$M$17/C690))</f>
        <v>1.6449956552164819</v>
      </c>
      <c r="E690" s="82">
        <f ca="1">IF('Conformity Assessment'!$I$19&lt;&gt;"Interval","-",IF($E$10="Consumer's Risk",$E$7+D690*$K$7,$E$7-D690*$K$7))</f>
        <v>93.701240224237083</v>
      </c>
      <c r="F690" s="82">
        <f ca="1">IF('Conformity Assessment'!$I$19&lt;&gt;"Interval","-",IF($E$10="Consumer's Risk",$E$8-D690*$K$8,$E$8+D690*$K$8))</f>
        <v>105.47626194815467</v>
      </c>
      <c r="G690" s="50">
        <f t="shared" ca="1" si="31"/>
        <v>4.9985353535093029E-2</v>
      </c>
      <c r="H690" s="50">
        <f t="shared" ca="1" si="32"/>
        <v>4.99853626646194E-2</v>
      </c>
      <c r="I690" s="50">
        <f t="shared" ca="1" si="33"/>
        <v>4.9985358099856214E-2</v>
      </c>
    </row>
    <row r="691" spans="3:9">
      <c r="C691" s="48">
        <v>676</v>
      </c>
      <c r="D691" s="51">
        <f ca="1">IF('Conformity Assessment'!$I$19&lt;&gt;"Interval","-",IF(ABS($E$11-I689)&lt;=ABS($E$11-I690),D689+(RAND()-0.5)*$M$17/C691,D690+(RAND()-0.5)*$M$17/C691))</f>
        <v>1.6449577619331661</v>
      </c>
      <c r="E691" s="82">
        <f ca="1">IF('Conformity Assessment'!$I$19&lt;&gt;"Interval","-",IF($E$10="Consumer's Risk",$E$7+D691*$K$7,$E$7-D691*$K$7))</f>
        <v>93.701154964349627</v>
      </c>
      <c r="F691" s="82">
        <f ca="1">IF('Conformity Assessment'!$I$19&lt;&gt;"Interval","-",IF($E$10="Consumer's Risk",$E$8-D691*$K$8,$E$8+D691*$K$8))</f>
        <v>105.47636615468379</v>
      </c>
      <c r="G691" s="50">
        <f t="shared" ca="1" si="31"/>
        <v>4.9989260891974793E-2</v>
      </c>
      <c r="H691" s="50">
        <f t="shared" ca="1" si="32"/>
        <v>4.9989270019496622E-2</v>
      </c>
      <c r="I691" s="50">
        <f t="shared" ca="1" si="33"/>
        <v>4.9989265455735704E-2</v>
      </c>
    </row>
    <row r="692" spans="3:9">
      <c r="C692" s="48">
        <v>677</v>
      </c>
      <c r="D692" s="51">
        <f ca="1">IF('Conformity Assessment'!$I$19&lt;&gt;"Interval","-",IF(ABS($E$11-I690)&lt;=ABS($E$11-I691),D690+(RAND()-0.5)*$M$17/C692,D691+(RAND()-0.5)*$M$17/C692))</f>
        <v>1.6448641049244199</v>
      </c>
      <c r="E692" s="82">
        <f ca="1">IF('Conformity Assessment'!$I$19&lt;&gt;"Interval","-",IF($E$10="Consumer's Risk",$E$7+D692*$K$7,$E$7-D692*$K$7))</f>
        <v>93.700944236079948</v>
      </c>
      <c r="F692" s="82">
        <f ca="1">IF('Conformity Assessment'!$I$19&lt;&gt;"Interval","-",IF($E$10="Consumer's Risk",$E$8-D692*$K$8,$E$8+D692*$K$8))</f>
        <v>105.47662371145785</v>
      </c>
      <c r="G692" s="50">
        <f t="shared" ca="1" si="31"/>
        <v>4.999891935708025E-2</v>
      </c>
      <c r="H692" s="50">
        <f t="shared" ca="1" si="32"/>
        <v>4.9998928479649138E-2</v>
      </c>
      <c r="I692" s="50">
        <f t="shared" ca="1" si="33"/>
        <v>4.9998923918364691E-2</v>
      </c>
    </row>
    <row r="693" spans="3:9">
      <c r="C693" s="48">
        <v>678</v>
      </c>
      <c r="D693" s="51">
        <f ca="1">IF('Conformity Assessment'!$I$19&lt;&gt;"Interval","-",IF(ABS($E$11-I691)&lt;=ABS($E$11-I692),D691+(RAND()-0.5)*$M$17/C693,D692+(RAND()-0.5)*$M$17/C693))</f>
        <v>1.6447240560726109</v>
      </c>
      <c r="E693" s="82">
        <f ca="1">IF('Conformity Assessment'!$I$19&lt;&gt;"Interval","-",IF($E$10="Consumer's Risk",$E$7+D693*$K$7,$E$7-D693*$K$7))</f>
        <v>93.700629126163378</v>
      </c>
      <c r="F693" s="82">
        <f ca="1">IF('Conformity Assessment'!$I$19&lt;&gt;"Interval","-",IF($E$10="Consumer's Risk",$E$8-D693*$K$8,$E$8+D693*$K$8))</f>
        <v>105.47700884580033</v>
      </c>
      <c r="G693" s="50">
        <f t="shared" ca="1" si="31"/>
        <v>5.0013364799882186E-2</v>
      </c>
      <c r="H693" s="50">
        <f t="shared" ca="1" si="32"/>
        <v>5.0013373915049536E-2</v>
      </c>
      <c r="I693" s="50">
        <f t="shared" ca="1" si="33"/>
        <v>5.0013369357465864E-2</v>
      </c>
    </row>
    <row r="694" spans="3:9">
      <c r="C694" s="48">
        <v>679</v>
      </c>
      <c r="D694" s="51">
        <f ca="1">IF('Conformity Assessment'!$I$19&lt;&gt;"Interval","-",IF(ABS($E$11-I692)&lt;=ABS($E$11-I693),D692+(RAND()-0.5)*$M$17/C694,D693+(RAND()-0.5)*$M$17/C694))</f>
        <v>1.6447644735798521</v>
      </c>
      <c r="E694" s="82">
        <f ca="1">IF('Conformity Assessment'!$I$19&lt;&gt;"Interval","-",IF($E$10="Consumer's Risk",$E$7+D694*$K$7,$E$7-D694*$K$7))</f>
        <v>93.700720065554663</v>
      </c>
      <c r="F694" s="82">
        <f ca="1">IF('Conformity Assessment'!$I$19&lt;&gt;"Interval","-",IF($E$10="Consumer's Risk",$E$8-D694*$K$8,$E$8+D694*$K$8))</f>
        <v>105.4768976976554</v>
      </c>
      <c r="G694" s="50">
        <f t="shared" ca="1" si="31"/>
        <v>5.000919556450116E-2</v>
      </c>
      <c r="H694" s="50">
        <f t="shared" ca="1" si="32"/>
        <v>5.0009204681803296E-2</v>
      </c>
      <c r="I694" s="50">
        <f t="shared" ca="1" si="33"/>
        <v>5.0009200123152228E-2</v>
      </c>
    </row>
    <row r="695" spans="3:9">
      <c r="C695" s="48">
        <v>680</v>
      </c>
      <c r="D695" s="51">
        <f ca="1">IF('Conformity Assessment'!$I$19&lt;&gt;"Interval","-",IF(ABS($E$11-I693)&lt;=ABS($E$11-I694),D693+(RAND()-0.5)*$M$17/C695,D694+(RAND()-0.5)*$M$17/C695))</f>
        <v>1.644753007731129</v>
      </c>
      <c r="E695" s="82">
        <f ca="1">IF('Conformity Assessment'!$I$19&lt;&gt;"Interval","-",IF($E$10="Consumer's Risk",$E$7+D695*$K$7,$E$7-D695*$K$7))</f>
        <v>93.700694267395036</v>
      </c>
      <c r="F695" s="82">
        <f ca="1">IF('Conformity Assessment'!$I$19&lt;&gt;"Interval","-",IF($E$10="Consumer's Risk",$E$8-D695*$K$8,$E$8+D695*$K$8))</f>
        <v>105.47692922873939</v>
      </c>
      <c r="G695" s="50">
        <f t="shared" ca="1" si="31"/>
        <v>5.001037828672418E-2</v>
      </c>
      <c r="H695" s="50">
        <f t="shared" ca="1" si="32"/>
        <v>5.0010387403420571E-2</v>
      </c>
      <c r="I695" s="50">
        <f t="shared" ca="1" si="33"/>
        <v>5.0010382845072379E-2</v>
      </c>
    </row>
    <row r="696" spans="3:9">
      <c r="C696" s="48">
        <v>681</v>
      </c>
      <c r="D696" s="51">
        <f ca="1">IF('Conformity Assessment'!$I$19&lt;&gt;"Interval","-",IF(ABS($E$11-I694)&lt;=ABS($E$11-I695),D694+(RAND()-0.5)*$M$17/C696,D695+(RAND()-0.5)*$M$17/C696))</f>
        <v>1.6448207723069739</v>
      </c>
      <c r="E696" s="82">
        <f ca="1">IF('Conformity Assessment'!$I$19&lt;&gt;"Interval","-",IF($E$10="Consumer's Risk",$E$7+D696*$K$7,$E$7-D696*$K$7))</f>
        <v>93.700846737690696</v>
      </c>
      <c r="F696" s="82">
        <f ca="1">IF('Conformity Assessment'!$I$19&lt;&gt;"Interval","-",IF($E$10="Consumer's Risk",$E$8-D696*$K$8,$E$8+D696*$K$8))</f>
        <v>105.47674287615583</v>
      </c>
      <c r="G696" s="50">
        <f t="shared" ca="1" si="31"/>
        <v>5.0003388576576893E-2</v>
      </c>
      <c r="H696" s="50">
        <f t="shared" ca="1" si="32"/>
        <v>5.000339769685519E-2</v>
      </c>
      <c r="I696" s="50">
        <f t="shared" ca="1" si="33"/>
        <v>5.0003393136716041E-2</v>
      </c>
    </row>
    <row r="697" spans="3:9">
      <c r="C697" s="48">
        <v>682</v>
      </c>
      <c r="D697" s="51">
        <f ca="1">IF('Conformity Assessment'!$I$19&lt;&gt;"Interval","-",IF(ABS($E$11-I695)&lt;=ABS($E$11-I696),D695+(RAND()-0.5)*$M$17/C697,D696+(RAND()-0.5)*$M$17/C697))</f>
        <v>1.6448271994597903</v>
      </c>
      <c r="E697" s="82">
        <f ca="1">IF('Conformity Assessment'!$I$19&lt;&gt;"Interval","-",IF($E$10="Consumer's Risk",$E$7+D697*$K$7,$E$7-D697*$K$7))</f>
        <v>93.700861198784523</v>
      </c>
      <c r="F697" s="82">
        <f ca="1">IF('Conformity Assessment'!$I$19&lt;&gt;"Interval","-",IF($E$10="Consumer's Risk",$E$8-D697*$K$8,$E$8+D697*$K$8))</f>
        <v>105.47672520148558</v>
      </c>
      <c r="G697" s="50">
        <f t="shared" ca="1" si="31"/>
        <v>5.0002725675737103E-2</v>
      </c>
      <c r="H697" s="50">
        <f t="shared" ca="1" si="32"/>
        <v>5.0002734796354607E-2</v>
      </c>
      <c r="I697" s="50">
        <f t="shared" ca="1" si="33"/>
        <v>5.0002730236045859E-2</v>
      </c>
    </row>
    <row r="698" spans="3:9">
      <c r="C698" s="48">
        <v>683</v>
      </c>
      <c r="D698" s="51">
        <f ca="1">IF('Conformity Assessment'!$I$19&lt;&gt;"Interval","-",IF(ABS($E$11-I696)&lt;=ABS($E$11-I697),D696+(RAND()-0.5)*$M$17/C698,D697+(RAND()-0.5)*$M$17/C698))</f>
        <v>1.6449652222824238</v>
      </c>
      <c r="E698" s="82">
        <f ca="1">IF('Conformity Assessment'!$I$19&lt;&gt;"Interval","-",IF($E$10="Consumer's Risk",$E$7+D698*$K$7,$E$7-D698*$K$7))</f>
        <v>93.701171750135458</v>
      </c>
      <c r="F698" s="82">
        <f ca="1">IF('Conformity Assessment'!$I$19&lt;&gt;"Interval","-",IF($E$10="Consumer's Risk",$E$8-D698*$K$8,$E$8+D698*$K$8))</f>
        <v>105.47634563872333</v>
      </c>
      <c r="G698" s="50">
        <f t="shared" ca="1" si="31"/>
        <v>4.9988491600582712E-2</v>
      </c>
      <c r="H698" s="50">
        <f t="shared" ca="1" si="32"/>
        <v>4.9988500728499259E-2</v>
      </c>
      <c r="I698" s="50">
        <f t="shared" ca="1" si="33"/>
        <v>4.9988496164540985E-2</v>
      </c>
    </row>
    <row r="699" spans="3:9">
      <c r="C699" s="48">
        <v>684</v>
      </c>
      <c r="D699" s="51">
        <f ca="1">IF('Conformity Assessment'!$I$19&lt;&gt;"Interval","-",IF(ABS($E$11-I697)&lt;=ABS($E$11-I698),D697+(RAND()-0.5)*$M$17/C699,D698+(RAND()-0.5)*$M$17/C699))</f>
        <v>1.6446824323536875</v>
      </c>
      <c r="E699" s="82">
        <f ca="1">IF('Conformity Assessment'!$I$19&lt;&gt;"Interval","-",IF($E$10="Consumer's Risk",$E$7+D699*$K$7,$E$7-D699*$K$7))</f>
        <v>93.700535472795792</v>
      </c>
      <c r="F699" s="82">
        <f ca="1">IF('Conformity Assessment'!$I$19&lt;&gt;"Interval","-",IF($E$10="Consumer's Risk",$E$8-D699*$K$8,$E$8+D699*$K$8))</f>
        <v>105.47712331102736</v>
      </c>
      <c r="G699" s="50">
        <f t="shared" ca="1" si="31"/>
        <v>5.0017658750750392E-2</v>
      </c>
      <c r="H699" s="50">
        <f t="shared" ca="1" si="32"/>
        <v>5.0017667863718272E-2</v>
      </c>
      <c r="I699" s="50">
        <f t="shared" ca="1" si="33"/>
        <v>5.0017663307234332E-2</v>
      </c>
    </row>
    <row r="700" spans="3:9">
      <c r="C700" s="48">
        <v>685</v>
      </c>
      <c r="D700" s="51">
        <f ca="1">IF('Conformity Assessment'!$I$19&lt;&gt;"Interval","-",IF(ABS($E$11-I698)&lt;=ABS($E$11-I699),D698+(RAND()-0.5)*$M$17/C700,D699+(RAND()-0.5)*$M$17/C700))</f>
        <v>1.645102069021912</v>
      </c>
      <c r="E700" s="82">
        <f ca="1">IF('Conformity Assessment'!$I$19&lt;&gt;"Interval","-",IF($E$10="Consumer's Risk",$E$7+D700*$K$7,$E$7-D700*$K$7))</f>
        <v>93.701479655299295</v>
      </c>
      <c r="F700" s="82">
        <f ca="1">IF('Conformity Assessment'!$I$19&lt;&gt;"Interval","-",IF($E$10="Consumer's Risk",$E$8-D700*$K$8,$E$8+D700*$K$8))</f>
        <v>105.47596931018974</v>
      </c>
      <c r="G700" s="50">
        <f t="shared" ca="1" si="31"/>
        <v>4.9974382003215627E-2</v>
      </c>
      <c r="H700" s="50">
        <f t="shared" ca="1" si="32"/>
        <v>4.9974391138373951E-2</v>
      </c>
      <c r="I700" s="50">
        <f t="shared" ca="1" si="33"/>
        <v>4.9974386570794789E-2</v>
      </c>
    </row>
    <row r="701" spans="3:9">
      <c r="C701" s="48">
        <v>686</v>
      </c>
      <c r="D701" s="51">
        <f ca="1">IF('Conformity Assessment'!$I$19&lt;&gt;"Interval","-",IF(ABS($E$11-I699)&lt;=ABS($E$11-I700),D699+(RAND()-0.5)*$M$17/C701,D700+(RAND()-0.5)*$M$17/C701))</f>
        <v>1.6447664776212361</v>
      </c>
      <c r="E701" s="82">
        <f ca="1">IF('Conformity Assessment'!$I$19&lt;&gt;"Interval","-",IF($E$10="Consumer's Risk",$E$7+D701*$K$7,$E$7-D701*$K$7))</f>
        <v>93.700724574647779</v>
      </c>
      <c r="F701" s="82">
        <f ca="1">IF('Conformity Assessment'!$I$19&lt;&gt;"Interval","-",IF($E$10="Consumer's Risk",$E$8-D701*$K$8,$E$8+D701*$K$8))</f>
        <v>105.4768921865416</v>
      </c>
      <c r="G701" s="50">
        <f t="shared" ca="1" si="31"/>
        <v>5.0008988846439242E-2</v>
      </c>
      <c r="H701" s="50">
        <f t="shared" ca="1" si="32"/>
        <v>5.000899796384764E-2</v>
      </c>
      <c r="I701" s="50">
        <f t="shared" ca="1" si="33"/>
        <v>5.0008993405143441E-2</v>
      </c>
    </row>
    <row r="702" spans="3:9">
      <c r="C702" s="48">
        <v>687</v>
      </c>
      <c r="D702" s="51">
        <f ca="1">IF('Conformity Assessment'!$I$19&lt;&gt;"Interval","-",IF(ABS($E$11-I700)&lt;=ABS($E$11-I701),D700+(RAND()-0.5)*$M$17/C702,D701+(RAND()-0.5)*$M$17/C702))</f>
        <v>1.6446811093708609</v>
      </c>
      <c r="E702" s="82">
        <f ca="1">IF('Conformity Assessment'!$I$19&lt;&gt;"Interval","-",IF($E$10="Consumer's Risk",$E$7+D702*$K$7,$E$7-D702*$K$7))</f>
        <v>93.700532496084435</v>
      </c>
      <c r="F702" s="82">
        <f ca="1">IF('Conformity Assessment'!$I$19&lt;&gt;"Interval","-",IF($E$10="Consumer's Risk",$E$8-D702*$K$8,$E$8+D702*$K$8))</f>
        <v>105.47712694923013</v>
      </c>
      <c r="G702" s="50">
        <f t="shared" ca="1" si="31"/>
        <v>5.001779523600524E-2</v>
      </c>
      <c r="H702" s="50">
        <f t="shared" ca="1" si="32"/>
        <v>5.0017804348903266E-2</v>
      </c>
      <c r="I702" s="50">
        <f t="shared" ca="1" si="33"/>
        <v>5.0017799792454257E-2</v>
      </c>
    </row>
    <row r="703" spans="3:9">
      <c r="C703" s="48">
        <v>688</v>
      </c>
      <c r="D703" s="51">
        <f ca="1">IF('Conformity Assessment'!$I$19&lt;&gt;"Interval","-",IF(ABS($E$11-I701)&lt;=ABS($E$11-I702),D701+(RAND()-0.5)*$M$17/C703,D702+(RAND()-0.5)*$M$17/C703))</f>
        <v>1.6447751504057404</v>
      </c>
      <c r="E703" s="82">
        <f ca="1">IF('Conformity Assessment'!$I$19&lt;&gt;"Interval","-",IF($E$10="Consumer's Risk",$E$7+D703*$K$7,$E$7-D703*$K$7))</f>
        <v>93.700744088412918</v>
      </c>
      <c r="F703" s="82">
        <f ca="1">IF('Conformity Assessment'!$I$19&lt;&gt;"Interval","-",IF($E$10="Consumer's Risk",$E$8-D703*$K$8,$E$8+D703*$K$8))</f>
        <v>105.47686833638421</v>
      </c>
      <c r="G703" s="50">
        <f t="shared" ca="1" si="31"/>
        <v>5.000809425140932E-2</v>
      </c>
      <c r="H703" s="50">
        <f t="shared" ca="1" si="32"/>
        <v>5.0008103369276129E-2</v>
      </c>
      <c r="I703" s="50">
        <f t="shared" ca="1" si="33"/>
        <v>5.0008098810342724E-2</v>
      </c>
    </row>
    <row r="704" spans="3:9">
      <c r="C704" s="48">
        <v>689</v>
      </c>
      <c r="D704" s="51">
        <f ca="1">IF('Conformity Assessment'!$I$19&lt;&gt;"Interval","-",IF(ABS($E$11-I702)&lt;=ABS($E$11-I703),D702+(RAND()-0.5)*$M$17/C704,D703+(RAND()-0.5)*$M$17/C704))</f>
        <v>1.6448340904430694</v>
      </c>
      <c r="E704" s="82">
        <f ca="1">IF('Conformity Assessment'!$I$19&lt;&gt;"Interval","-",IF($E$10="Consumer's Risk",$E$7+D704*$K$7,$E$7-D704*$K$7))</f>
        <v>93.700876703496903</v>
      </c>
      <c r="F704" s="82">
        <f ca="1">IF('Conformity Assessment'!$I$19&lt;&gt;"Interval","-",IF($E$10="Consumer's Risk",$E$8-D704*$K$8,$E$8+D704*$K$8))</f>
        <v>105.47670625128156</v>
      </c>
      <c r="G704" s="50">
        <f t="shared" ca="1" si="31"/>
        <v>5.0002014942897237E-2</v>
      </c>
      <c r="H704" s="50">
        <f t="shared" ca="1" si="32"/>
        <v>5.0002024063878867E-2</v>
      </c>
      <c r="I704" s="50">
        <f t="shared" ca="1" si="33"/>
        <v>5.0002019503388048E-2</v>
      </c>
    </row>
    <row r="705" spans="3:9">
      <c r="C705" s="48">
        <v>690</v>
      </c>
      <c r="D705" s="51">
        <f ca="1">IF('Conformity Assessment'!$I$19&lt;&gt;"Interval","-",IF(ABS($E$11-I703)&lt;=ABS($E$11-I704),D703+(RAND()-0.5)*$M$17/C705,D704+(RAND()-0.5)*$M$17/C705))</f>
        <v>1.6448785695500447</v>
      </c>
      <c r="E705" s="82">
        <f ca="1">IF('Conformity Assessment'!$I$19&lt;&gt;"Interval","-",IF($E$10="Consumer's Risk",$E$7+D705*$K$7,$E$7-D705*$K$7))</f>
        <v>93.700976781487597</v>
      </c>
      <c r="F705" s="82">
        <f ca="1">IF('Conformity Assessment'!$I$19&lt;&gt;"Interval","-",IF($E$10="Consumer's Risk",$E$8-D705*$K$8,$E$8+D705*$K$8))</f>
        <v>105.47658393373737</v>
      </c>
      <c r="G705" s="50">
        <f t="shared" ca="1" si="31"/>
        <v>4.9997427582111453E-2</v>
      </c>
      <c r="H705" s="50">
        <f t="shared" ca="1" si="32"/>
        <v>4.9997436705444633E-2</v>
      </c>
      <c r="I705" s="50">
        <f t="shared" ca="1" si="33"/>
        <v>4.9997432143778039E-2</v>
      </c>
    </row>
    <row r="706" spans="3:9">
      <c r="C706" s="48">
        <v>691</v>
      </c>
      <c r="D706" s="51">
        <f ca="1">IF('Conformity Assessment'!$I$19&lt;&gt;"Interval","-",IF(ABS($E$11-I704)&lt;=ABS($E$11-I705),D704+(RAND()-0.5)*$M$17/C706,D705+(RAND()-0.5)*$M$17/C706))</f>
        <v>1.6449193783172447</v>
      </c>
      <c r="E706" s="82">
        <f ca="1">IF('Conformity Assessment'!$I$19&lt;&gt;"Interval","-",IF($E$10="Consumer's Risk",$E$7+D706*$K$7,$E$7-D706*$K$7))</f>
        <v>93.701068601213805</v>
      </c>
      <c r="F706" s="82">
        <f ca="1">IF('Conformity Assessment'!$I$19&lt;&gt;"Interval","-",IF($E$10="Consumer's Risk",$E$8-D706*$K$8,$E$8+D706*$K$8))</f>
        <v>105.47647170962757</v>
      </c>
      <c r="G706" s="50">
        <f t="shared" ca="1" si="31"/>
        <v>4.9993219057698789E-2</v>
      </c>
      <c r="H706" s="50">
        <f t="shared" ca="1" si="32"/>
        <v>4.999322818319047E-2</v>
      </c>
      <c r="I706" s="50">
        <f t="shared" ca="1" si="33"/>
        <v>4.999322362044463E-2</v>
      </c>
    </row>
    <row r="707" spans="3:9">
      <c r="C707" s="48">
        <v>692</v>
      </c>
      <c r="D707" s="51">
        <f ca="1">IF('Conformity Assessment'!$I$19&lt;&gt;"Interval","-",IF(ABS($E$11-I705)&lt;=ABS($E$11-I706),D705+(RAND()-0.5)*$M$17/C707,D706+(RAND()-0.5)*$M$17/C707))</f>
        <v>1.6448063031016595</v>
      </c>
      <c r="E707" s="82">
        <f ca="1">IF('Conformity Assessment'!$I$19&lt;&gt;"Interval","-",IF($E$10="Consumer's Risk",$E$7+D707*$K$7,$E$7-D707*$K$7))</f>
        <v>93.700814181978728</v>
      </c>
      <c r="F707" s="82">
        <f ca="1">IF('Conformity Assessment'!$I$19&lt;&gt;"Interval","-",IF($E$10="Consumer's Risk",$E$8-D707*$K$8,$E$8+D707*$K$8))</f>
        <v>105.47678266647044</v>
      </c>
      <c r="G707" s="50">
        <f t="shared" ca="1" si="31"/>
        <v>5.0004880965738338E-2</v>
      </c>
      <c r="H707" s="50">
        <f t="shared" ca="1" si="32"/>
        <v>5.0004890085251393E-2</v>
      </c>
      <c r="I707" s="50">
        <f t="shared" ca="1" si="33"/>
        <v>5.0004885525494869E-2</v>
      </c>
    </row>
    <row r="708" spans="3:9">
      <c r="C708" s="48">
        <v>693</v>
      </c>
      <c r="D708" s="51">
        <f ca="1">IF('Conformity Assessment'!$I$19&lt;&gt;"Interval","-",IF(ABS($E$11-I706)&lt;=ABS($E$11-I707),D706+(RAND()-0.5)*$M$17/C708,D707+(RAND()-0.5)*$M$17/C708))</f>
        <v>1.6446962859692351</v>
      </c>
      <c r="E708" s="82">
        <f ca="1">IF('Conformity Assessment'!$I$19&lt;&gt;"Interval","-",IF($E$10="Consumer's Risk",$E$7+D708*$K$7,$E$7-D708*$K$7))</f>
        <v>93.700566643430776</v>
      </c>
      <c r="F708" s="82">
        <f ca="1">IF('Conformity Assessment'!$I$19&lt;&gt;"Interval","-",IF($E$10="Consumer's Risk",$E$8-D708*$K$8,$E$8+D708*$K$8))</f>
        <v>105.4770852135846</v>
      </c>
      <c r="G708" s="50">
        <f t="shared" ca="1" si="31"/>
        <v>5.0016229563149328E-2</v>
      </c>
      <c r="H708" s="50">
        <f t="shared" ca="1" si="32"/>
        <v>5.0016238676849109E-2</v>
      </c>
      <c r="I708" s="50">
        <f t="shared" ca="1" si="33"/>
        <v>5.0016234119999219E-2</v>
      </c>
    </row>
    <row r="709" spans="3:9">
      <c r="C709" s="48">
        <v>694</v>
      </c>
      <c r="D709" s="51">
        <f ca="1">IF('Conformity Assessment'!$I$19&lt;&gt;"Interval","-",IF(ABS($E$11-I707)&lt;=ABS($E$11-I708),D707+(RAND()-0.5)*$M$17/C709,D708+(RAND()-0.5)*$M$17/C709))</f>
        <v>1.6448170845367887</v>
      </c>
      <c r="E709" s="82">
        <f ca="1">IF('Conformity Assessment'!$I$19&lt;&gt;"Interval","-",IF($E$10="Consumer's Risk",$E$7+D709*$K$7,$E$7-D709*$K$7))</f>
        <v>93.700838440207775</v>
      </c>
      <c r="F709" s="82">
        <f ca="1">IF('Conformity Assessment'!$I$19&lt;&gt;"Interval","-",IF($E$10="Consumer's Risk",$E$8-D709*$K$8,$E$8+D709*$K$8))</f>
        <v>105.47675301752383</v>
      </c>
      <c r="G709" s="50">
        <f t="shared" ca="1" si="31"/>
        <v>5.0003768938824675E-2</v>
      </c>
      <c r="H709" s="50">
        <f t="shared" ca="1" si="32"/>
        <v>5.0003778058907725E-2</v>
      </c>
      <c r="I709" s="50">
        <f t="shared" ca="1" si="33"/>
        <v>5.00037734988662E-2</v>
      </c>
    </row>
    <row r="710" spans="3:9">
      <c r="C710" s="48">
        <v>695</v>
      </c>
      <c r="D710" s="51">
        <f ca="1">IF('Conformity Assessment'!$I$19&lt;&gt;"Interval","-",IF(ABS($E$11-I708)&lt;=ABS($E$11-I709),D708+(RAND()-0.5)*$M$17/C710,D709+(RAND()-0.5)*$M$17/C710))</f>
        <v>1.6449608805395179</v>
      </c>
      <c r="E710" s="82">
        <f ca="1">IF('Conformity Assessment'!$I$19&lt;&gt;"Interval","-",IF($E$10="Consumer's Risk",$E$7+D710*$K$7,$E$7-D710*$K$7))</f>
        <v>93.701161981213914</v>
      </c>
      <c r="F710" s="82">
        <f ca="1">IF('Conformity Assessment'!$I$19&lt;&gt;"Interval","-",IF($E$10="Consumer's Risk",$E$8-D710*$K$8,$E$8+D710*$K$8))</f>
        <v>105.47635757851633</v>
      </c>
      <c r="G710" s="50">
        <f t="shared" ca="1" si="31"/>
        <v>4.9988939308426267E-2</v>
      </c>
      <c r="H710" s="50">
        <f t="shared" ca="1" si="32"/>
        <v>4.9988948436113144E-2</v>
      </c>
      <c r="I710" s="50">
        <f t="shared" ca="1" si="33"/>
        <v>4.9988943872269709E-2</v>
      </c>
    </row>
    <row r="711" spans="3:9">
      <c r="C711" s="48">
        <v>696</v>
      </c>
      <c r="D711" s="51">
        <f ca="1">IF('Conformity Assessment'!$I$19&lt;&gt;"Interval","-",IF(ABS($E$11-I709)&lt;=ABS($E$11-I710),D709+(RAND()-0.5)*$M$17/C711,D710+(RAND()-0.5)*$M$17/C711))</f>
        <v>1.6448328229891507</v>
      </c>
      <c r="E711" s="82">
        <f ca="1">IF('Conformity Assessment'!$I$19&lt;&gt;"Interval","-",IF($E$10="Consumer's Risk",$E$7+D711*$K$7,$E$7-D711*$K$7))</f>
        <v>93.700873851725589</v>
      </c>
      <c r="F711" s="82">
        <f ca="1">IF('Conformity Assessment'!$I$19&lt;&gt;"Interval","-",IF($E$10="Consumer's Risk",$E$8-D711*$K$8,$E$8+D711*$K$8))</f>
        <v>105.47670973677984</v>
      </c>
      <c r="G711" s="50">
        <f t="shared" ca="1" si="31"/>
        <v>5.000214566690557E-2</v>
      </c>
      <c r="H711" s="50">
        <f t="shared" ca="1" si="32"/>
        <v>5.0002154787820587E-2</v>
      </c>
      <c r="I711" s="50">
        <f t="shared" ca="1" si="33"/>
        <v>5.0002150227363082E-2</v>
      </c>
    </row>
    <row r="712" spans="3:9">
      <c r="C712" s="48">
        <v>697</v>
      </c>
      <c r="D712" s="51">
        <f ca="1">IF('Conformity Assessment'!$I$19&lt;&gt;"Interval","-",IF(ABS($E$11-I710)&lt;=ABS($E$11-I711),D710+(RAND()-0.5)*$M$17/C712,D711+(RAND()-0.5)*$M$17/C712))</f>
        <v>1.6449039908169556</v>
      </c>
      <c r="E712" s="82">
        <f ca="1">IF('Conformity Assessment'!$I$19&lt;&gt;"Interval","-",IF($E$10="Consumer's Risk",$E$7+D712*$K$7,$E$7-D712*$K$7))</f>
        <v>93.701033979338149</v>
      </c>
      <c r="F712" s="82">
        <f ca="1">IF('Conformity Assessment'!$I$19&lt;&gt;"Interval","-",IF($E$10="Consumer's Risk",$E$8-D712*$K$8,$E$8+D712*$K$8))</f>
        <v>105.47651402525337</v>
      </c>
      <c r="G712" s="50">
        <f t="shared" ca="1" si="31"/>
        <v>4.9994805905847164E-2</v>
      </c>
      <c r="H712" s="50">
        <f t="shared" ca="1" si="32"/>
        <v>4.999481503052465E-2</v>
      </c>
      <c r="I712" s="50">
        <f t="shared" ca="1" si="33"/>
        <v>4.9994810468185907E-2</v>
      </c>
    </row>
    <row r="713" spans="3:9">
      <c r="C713" s="48">
        <v>698</v>
      </c>
      <c r="D713" s="51">
        <f ca="1">IF('Conformity Assessment'!$I$19&lt;&gt;"Interval","-",IF(ABS($E$11-I711)&lt;=ABS($E$11-I712),D711+(RAND()-0.5)*$M$17/C713,D712+(RAND()-0.5)*$M$17/C713))</f>
        <v>1.6447652158430139</v>
      </c>
      <c r="E713" s="82">
        <f ca="1">IF('Conformity Assessment'!$I$19&lt;&gt;"Interval","-",IF($E$10="Consumer's Risk",$E$7+D713*$K$7,$E$7-D713*$K$7))</f>
        <v>93.700721735646781</v>
      </c>
      <c r="F713" s="82">
        <f ca="1">IF('Conformity Assessment'!$I$19&lt;&gt;"Interval","-",IF($E$10="Consumer's Risk",$E$8-D713*$K$8,$E$8+D713*$K$8))</f>
        <v>105.47689565643171</v>
      </c>
      <c r="G713" s="50">
        <f t="shared" ca="1" si="31"/>
        <v>5.0009118999534502E-2</v>
      </c>
      <c r="H713" s="50">
        <f t="shared" ca="1" si="32"/>
        <v>5.0009128116876043E-2</v>
      </c>
      <c r="I713" s="50">
        <f t="shared" ca="1" si="33"/>
        <v>5.0009123558205276E-2</v>
      </c>
    </row>
    <row r="714" spans="3:9">
      <c r="C714" s="48">
        <v>699</v>
      </c>
      <c r="D714" s="51">
        <f ca="1">IF('Conformity Assessment'!$I$19&lt;&gt;"Interval","-",IF(ABS($E$11-I712)&lt;=ABS($E$11-I713),D712+(RAND()-0.5)*$M$17/C714,D713+(RAND()-0.5)*$M$17/C714))</f>
        <v>1.6448649872872789</v>
      </c>
      <c r="E714" s="82">
        <f ca="1">IF('Conformity Assessment'!$I$19&lt;&gt;"Interval","-",IF($E$10="Consumer's Risk",$E$7+D714*$K$7,$E$7-D714*$K$7))</f>
        <v>93.700946221396379</v>
      </c>
      <c r="F714" s="82">
        <f ca="1">IF('Conformity Assessment'!$I$19&lt;&gt;"Interval","-",IF($E$10="Consumer's Risk",$E$8-D714*$K$8,$E$8+D714*$K$8))</f>
        <v>105.47662128495999</v>
      </c>
      <c r="G714" s="50">
        <f t="shared" ca="1" si="31"/>
        <v>4.9998828355656326E-2</v>
      </c>
      <c r="H714" s="50">
        <f t="shared" ca="1" si="32"/>
        <v>4.9998837478271947E-2</v>
      </c>
      <c r="I714" s="50">
        <f t="shared" ca="1" si="33"/>
        <v>4.9998832916964137E-2</v>
      </c>
    </row>
    <row r="715" spans="3:9">
      <c r="C715" s="48">
        <v>700</v>
      </c>
      <c r="D715" s="51">
        <f ca="1">IF('Conformity Assessment'!$I$19&lt;&gt;"Interval","-",IF(ABS($E$11-I713)&lt;=ABS($E$11-I714),D713+(RAND()-0.5)*$M$17/C715,D714+(RAND()-0.5)*$M$17/C715))</f>
        <v>1.6447668277888454</v>
      </c>
      <c r="E715" s="82">
        <f ca="1">IF('Conformity Assessment'!$I$19&lt;&gt;"Interval","-",IF($E$10="Consumer's Risk",$E$7+D715*$K$7,$E$7-D715*$K$7))</f>
        <v>93.700725362524906</v>
      </c>
      <c r="F715" s="82">
        <f ca="1">IF('Conformity Assessment'!$I$19&lt;&gt;"Interval","-",IF($E$10="Consumer's Risk",$E$8-D715*$K$8,$E$8+D715*$K$8))</f>
        <v>105.47689122358068</v>
      </c>
      <c r="G715" s="50">
        <f t="shared" ca="1" si="31"/>
        <v>5.000895272651152E-2</v>
      </c>
      <c r="H715" s="50">
        <f t="shared" ca="1" si="32"/>
        <v>5.0008961843938764E-2</v>
      </c>
      <c r="I715" s="50">
        <f t="shared" ca="1" si="33"/>
        <v>5.0008957285225142E-2</v>
      </c>
    </row>
    <row r="716" spans="3:9">
      <c r="C716" s="48">
        <v>701</v>
      </c>
      <c r="D716" s="51">
        <f ca="1">IF('Conformity Assessment'!$I$19&lt;&gt;"Interval","-",IF(ABS($E$11-I714)&lt;=ABS($E$11-I715),D714+(RAND()-0.5)*$M$17/C716,D715+(RAND()-0.5)*$M$17/C716))</f>
        <v>1.6448893574721526</v>
      </c>
      <c r="E716" s="82">
        <f ca="1">IF('Conformity Assessment'!$I$19&lt;&gt;"Interval","-",IF($E$10="Consumer's Risk",$E$7+D716*$K$7,$E$7-D716*$K$7))</f>
        <v>93.701001054312343</v>
      </c>
      <c r="F716" s="82">
        <f ca="1">IF('Conformity Assessment'!$I$19&lt;&gt;"Interval","-",IF($E$10="Consumer's Risk",$E$8-D716*$K$8,$E$8+D716*$K$8))</f>
        <v>105.47655426695158</v>
      </c>
      <c r="G716" s="50">
        <f t="shared" ca="1" si="31"/>
        <v>4.9996315018374336E-2</v>
      </c>
      <c r="H716" s="50">
        <f t="shared" ca="1" si="32"/>
        <v>4.9996324142278288E-2</v>
      </c>
      <c r="I716" s="50">
        <f t="shared" ca="1" si="33"/>
        <v>4.9996319580326312E-2</v>
      </c>
    </row>
    <row r="717" spans="3:9">
      <c r="C717" s="48">
        <v>702</v>
      </c>
      <c r="D717" s="51">
        <f ca="1">IF('Conformity Assessment'!$I$19&lt;&gt;"Interval","-",IF(ABS($E$11-I715)&lt;=ABS($E$11-I716),D715+(RAND()-0.5)*$M$17/C717,D716+(RAND()-0.5)*$M$17/C717))</f>
        <v>1.6449656971925306</v>
      </c>
      <c r="E717" s="82">
        <f ca="1">IF('Conformity Assessment'!$I$19&lt;&gt;"Interval","-",IF($E$10="Consumer's Risk",$E$7+D717*$K$7,$E$7-D717*$K$7))</f>
        <v>93.70117281868319</v>
      </c>
      <c r="F717" s="82">
        <f ca="1">IF('Conformity Assessment'!$I$19&lt;&gt;"Interval","-",IF($E$10="Consumer's Risk",$E$8-D717*$K$8,$E$8+D717*$K$8))</f>
        <v>105.47634433272054</v>
      </c>
      <c r="G717" s="50">
        <f t="shared" ca="1" si="31"/>
        <v>4.9988442629434374E-2</v>
      </c>
      <c r="H717" s="50">
        <f t="shared" ca="1" si="32"/>
        <v>4.9988451757376026E-2</v>
      </c>
      <c r="I717" s="50">
        <f t="shared" ca="1" si="33"/>
        <v>4.99884471934052E-2</v>
      </c>
    </row>
    <row r="718" spans="3:9">
      <c r="C718" s="48">
        <v>703</v>
      </c>
      <c r="D718" s="51">
        <f ca="1">IF('Conformity Assessment'!$I$19&lt;&gt;"Interval","-",IF(ABS($E$11-I716)&lt;=ABS($E$11-I717),D716+(RAND()-0.5)*$M$17/C718,D717+(RAND()-0.5)*$M$17/C718))</f>
        <v>1.6449698500261629</v>
      </c>
      <c r="E718" s="82">
        <f ca="1">IF('Conformity Assessment'!$I$19&lt;&gt;"Interval","-",IF($E$10="Consumer's Risk",$E$7+D718*$K$7,$E$7-D718*$K$7))</f>
        <v>93.701182162558865</v>
      </c>
      <c r="F718" s="82">
        <f ca="1">IF('Conformity Assessment'!$I$19&lt;&gt;"Interval","-",IF($E$10="Consumer's Risk",$E$8-D718*$K$8,$E$8+D718*$K$8))</f>
        <v>105.47633291242805</v>
      </c>
      <c r="G718" s="50">
        <f t="shared" ca="1" si="31"/>
        <v>4.9988014404689751E-2</v>
      </c>
      <c r="H718" s="50">
        <f t="shared" ca="1" si="32"/>
        <v>4.998802353285095E-2</v>
      </c>
      <c r="I718" s="50">
        <f t="shared" ca="1" si="33"/>
        <v>4.9988018968770351E-2</v>
      </c>
    </row>
    <row r="719" spans="3:9">
      <c r="C719" s="48">
        <v>704</v>
      </c>
      <c r="D719" s="51">
        <f ca="1">IF('Conformity Assessment'!$I$19&lt;&gt;"Interval","-",IF(ABS($E$11-I717)&lt;=ABS($E$11-I718),D717+(RAND()-0.5)*$M$17/C719,D718+(RAND()-0.5)*$M$17/C719))</f>
        <v>1.6450739093258742</v>
      </c>
      <c r="E719" s="82">
        <f ca="1">IF('Conformity Assessment'!$I$19&lt;&gt;"Interval","-",IF($E$10="Consumer's Risk",$E$7+D719*$K$7,$E$7-D719*$K$7))</f>
        <v>93.701416295983222</v>
      </c>
      <c r="F719" s="82">
        <f ca="1">IF('Conformity Assessment'!$I$19&lt;&gt;"Interval","-",IF($E$10="Consumer's Risk",$E$8-D719*$K$8,$E$8+D719*$K$8))</f>
        <v>105.47604674935384</v>
      </c>
      <c r="G719" s="50">
        <f t="shared" ca="1" si="31"/>
        <v>4.9977285152064017E-2</v>
      </c>
      <c r="H719" s="50">
        <f t="shared" ca="1" si="32"/>
        <v>4.9977294285732041E-2</v>
      </c>
      <c r="I719" s="50">
        <f t="shared" ca="1" si="33"/>
        <v>4.9977289718898033E-2</v>
      </c>
    </row>
    <row r="720" spans="3:9">
      <c r="C720" s="48">
        <v>705</v>
      </c>
      <c r="D720" s="51">
        <f ca="1">IF('Conformity Assessment'!$I$19&lt;&gt;"Interval","-",IF(ABS($E$11-I718)&lt;=ABS($E$11-I719),D718+(RAND()-0.5)*$M$17/C720,D719+(RAND()-0.5)*$M$17/C720))</f>
        <v>1.6450900164139537</v>
      </c>
      <c r="E720" s="82">
        <f ca="1">IF('Conformity Assessment'!$I$19&lt;&gt;"Interval","-",IF($E$10="Consumer's Risk",$E$7+D720*$K$7,$E$7-D720*$K$7))</f>
        <v>93.701452536931399</v>
      </c>
      <c r="F720" s="82">
        <f ca="1">IF('Conformity Assessment'!$I$19&lt;&gt;"Interval","-",IF($E$10="Consumer's Risk",$E$8-D720*$K$8,$E$8+D720*$K$8))</f>
        <v>105.47600245486163</v>
      </c>
      <c r="G720" s="50">
        <f t="shared" ref="G720:G783" ca="1" si="34">IF(E720="-","-",IF($G$13="Consumer's Risk",_xlfn.NORM.DIST($E$7,E720,$K$7,TRUE)+(1-_xlfn.NORM.DIST($E$8,E720,$K$7,TRUE)),(_xlfn.NORM.DIST($E$8,E720,$K$7,TRUE)-_xlfn.NORM.DIST($E$7,E720,$K$7,TRUE))))</f>
        <v>4.9975624561064226E-2</v>
      </c>
      <c r="H720" s="50">
        <f t="shared" ref="H720:H783" ca="1" si="35">IF(F720="-","-",IF($G$13="Consumer's Risk",_xlfn.NORM.DIST($E$7,F720,$K$8,TRUE)+(1-_xlfn.NORM.DIST($E$8,F720,$K$8,TRUE)),(_xlfn.NORM.DIST($E$8,F720,$K$8,TRUE)-_xlfn.NORM.DIST($E$7,F720,$K$8,TRUE))))</f>
        <v>4.997563369558513E-2</v>
      </c>
      <c r="I720" s="50">
        <f t="shared" ref="I720:I783" ca="1" si="36">IF(COUNT(G720:H720)=0,"-",AVERAGE(G720:H720))</f>
        <v>4.9975629128324678E-2</v>
      </c>
    </row>
    <row r="721" spans="3:9">
      <c r="C721" s="48">
        <v>706</v>
      </c>
      <c r="D721" s="51">
        <f ca="1">IF('Conformity Assessment'!$I$19&lt;&gt;"Interval","-",IF(ABS($E$11-I719)&lt;=ABS($E$11-I720),D719+(RAND()-0.5)*$M$17/C721,D720+(RAND()-0.5)*$M$17/C721))</f>
        <v>1.6449602540205173</v>
      </c>
      <c r="E721" s="82">
        <f ca="1">IF('Conformity Assessment'!$I$19&lt;&gt;"Interval","-",IF($E$10="Consumer's Risk",$E$7+D721*$K$7,$E$7-D721*$K$7))</f>
        <v>93.701160571546168</v>
      </c>
      <c r="F721" s="82">
        <f ca="1">IF('Conformity Assessment'!$I$19&lt;&gt;"Interval","-",IF($E$10="Consumer's Risk",$E$8-D721*$K$8,$E$8+D721*$K$8))</f>
        <v>105.47635930144358</v>
      </c>
      <c r="G721" s="50">
        <f t="shared" ca="1" si="34"/>
        <v>4.9989003913498885E-2</v>
      </c>
      <c r="H721" s="50">
        <f t="shared" ca="1" si="35"/>
        <v>4.9989013041152844E-2</v>
      </c>
      <c r="I721" s="50">
        <f t="shared" ca="1" si="36"/>
        <v>4.9989008477325861E-2</v>
      </c>
    </row>
    <row r="722" spans="3:9">
      <c r="C722" s="48">
        <v>707</v>
      </c>
      <c r="D722" s="51">
        <f ca="1">IF('Conformity Assessment'!$I$19&lt;&gt;"Interval","-",IF(ABS($E$11-I720)&lt;=ABS($E$11-I721),D720+(RAND()-0.5)*$M$17/C722,D721+(RAND()-0.5)*$M$17/C722))</f>
        <v>1.6450862189108069</v>
      </c>
      <c r="E722" s="82">
        <f ca="1">IF('Conformity Assessment'!$I$19&lt;&gt;"Interval","-",IF($E$10="Consumer's Risk",$E$7+D722*$K$7,$E$7-D722*$K$7))</f>
        <v>93.701443992549315</v>
      </c>
      <c r="F722" s="82">
        <f ca="1">IF('Conformity Assessment'!$I$19&lt;&gt;"Interval","-",IF($E$10="Consumer's Risk",$E$8-D722*$K$8,$E$8+D722*$K$8))</f>
        <v>105.47601289799528</v>
      </c>
      <c r="G722" s="50">
        <f t="shared" ca="1" si="34"/>
        <v>4.9976016067938063E-2</v>
      </c>
      <c r="H722" s="50">
        <f t="shared" ca="1" si="35"/>
        <v>4.9976025202257454E-2</v>
      </c>
      <c r="I722" s="50">
        <f t="shared" ca="1" si="36"/>
        <v>4.9976020635097762E-2</v>
      </c>
    </row>
    <row r="723" spans="3:9">
      <c r="C723" s="48">
        <v>708</v>
      </c>
      <c r="D723" s="51">
        <f ca="1">IF('Conformity Assessment'!$I$19&lt;&gt;"Interval","-",IF(ABS($E$11-I721)&lt;=ABS($E$11-I722),D721+(RAND()-0.5)*$M$17/C723,D722+(RAND()-0.5)*$M$17/C723))</f>
        <v>1.6450786189651165</v>
      </c>
      <c r="E723" s="82">
        <f ca="1">IF('Conformity Assessment'!$I$19&lt;&gt;"Interval","-",IF($E$10="Consumer's Risk",$E$7+D723*$K$7,$E$7-D723*$K$7))</f>
        <v>93.701426892671506</v>
      </c>
      <c r="F723" s="82">
        <f ca="1">IF('Conformity Assessment'!$I$19&lt;&gt;"Interval","-",IF($E$10="Consumer's Risk",$E$8-D723*$K$8,$E$8+D723*$K$8))</f>
        <v>105.47603379784593</v>
      </c>
      <c r="G723" s="50">
        <f t="shared" ca="1" si="34"/>
        <v>4.9976799598262449E-2</v>
      </c>
      <c r="H723" s="50">
        <f t="shared" ca="1" si="35"/>
        <v>4.9976808732179523E-2</v>
      </c>
      <c r="I723" s="50">
        <f t="shared" ca="1" si="36"/>
        <v>4.9976804165220989E-2</v>
      </c>
    </row>
    <row r="724" spans="3:9">
      <c r="C724" s="48">
        <v>709</v>
      </c>
      <c r="D724" s="51">
        <f ca="1">IF('Conformity Assessment'!$I$19&lt;&gt;"Interval","-",IF(ABS($E$11-I722)&lt;=ABS($E$11-I723),D722+(RAND()-0.5)*$M$17/C724,D723+(RAND()-0.5)*$M$17/C724))</f>
        <v>1.6450983507765264</v>
      </c>
      <c r="E724" s="82">
        <f ca="1">IF('Conformity Assessment'!$I$19&lt;&gt;"Interval","-",IF($E$10="Consumer's Risk",$E$7+D724*$K$7,$E$7-D724*$K$7))</f>
        <v>93.701471289247181</v>
      </c>
      <c r="F724" s="82">
        <f ca="1">IF('Conformity Assessment'!$I$19&lt;&gt;"Interval","-",IF($E$10="Consumer's Risk",$E$8-D724*$K$8,$E$8+D724*$K$8))</f>
        <v>105.47597953536456</v>
      </c>
      <c r="G724" s="50">
        <f t="shared" ca="1" si="34"/>
        <v>4.9974765331316048E-2</v>
      </c>
      <c r="H724" s="50">
        <f t="shared" ca="1" si="35"/>
        <v>4.9974774466278127E-2</v>
      </c>
      <c r="I724" s="50">
        <f t="shared" ca="1" si="36"/>
        <v>4.9974769898797088E-2</v>
      </c>
    </row>
    <row r="725" spans="3:9">
      <c r="C725" s="48">
        <v>710</v>
      </c>
      <c r="D725" s="51">
        <f ca="1">IF('Conformity Assessment'!$I$19&lt;&gt;"Interval","-",IF(ABS($E$11-I723)&lt;=ABS($E$11-I724),D723+(RAND()-0.5)*$M$17/C725,D724+(RAND()-0.5)*$M$17/C725))</f>
        <v>1.6451458120350217</v>
      </c>
      <c r="E725" s="82">
        <f ca="1">IF('Conformity Assessment'!$I$19&lt;&gt;"Interval","-",IF($E$10="Consumer's Risk",$E$7+D725*$K$7,$E$7-D725*$K$7))</f>
        <v>93.701578077078793</v>
      </c>
      <c r="F725" s="82">
        <f ca="1">IF('Conformity Assessment'!$I$19&lt;&gt;"Interval","-",IF($E$10="Consumer's Risk",$E$8-D725*$K$8,$E$8+D725*$K$8))</f>
        <v>105.47584901690369</v>
      </c>
      <c r="G725" s="50">
        <f t="shared" ca="1" si="34"/>
        <v>4.9969872545180163E-2</v>
      </c>
      <c r="H725" s="50">
        <f t="shared" ca="1" si="35"/>
        <v>4.9969881682654982E-2</v>
      </c>
      <c r="I725" s="50">
        <f t="shared" ca="1" si="36"/>
        <v>4.9969877113917573E-2</v>
      </c>
    </row>
    <row r="726" spans="3:9">
      <c r="C726" s="48">
        <v>711</v>
      </c>
      <c r="D726" s="51">
        <f ca="1">IF('Conformity Assessment'!$I$19&lt;&gt;"Interval","-",IF(ABS($E$11-I724)&lt;=ABS($E$11-I725),D724+(RAND()-0.5)*$M$17/C726,D725+(RAND()-0.5)*$M$17/C726))</f>
        <v>1.6449801948578351</v>
      </c>
      <c r="E726" s="82">
        <f ca="1">IF('Conformity Assessment'!$I$19&lt;&gt;"Interval","-",IF($E$10="Consumer's Risk",$E$7+D726*$K$7,$E$7-D726*$K$7))</f>
        <v>93.701205438430122</v>
      </c>
      <c r="F726" s="82">
        <f ca="1">IF('Conformity Assessment'!$I$19&lt;&gt;"Interval","-",IF($E$10="Consumer's Risk",$E$8-D726*$K$8,$E$8+D726*$K$8))</f>
        <v>105.47630446414095</v>
      </c>
      <c r="G726" s="50">
        <f t="shared" ca="1" si="34"/>
        <v>4.9986947696877879E-2</v>
      </c>
      <c r="H726" s="50">
        <f t="shared" ca="1" si="35"/>
        <v>4.9986956825586182E-2</v>
      </c>
      <c r="I726" s="50">
        <f t="shared" ca="1" si="36"/>
        <v>4.998695226123203E-2</v>
      </c>
    </row>
    <row r="727" spans="3:9">
      <c r="C727" s="48">
        <v>712</v>
      </c>
      <c r="D727" s="51">
        <f ca="1">IF('Conformity Assessment'!$I$19&lt;&gt;"Interval","-",IF(ABS($E$11-I725)&lt;=ABS($E$11-I726),D725+(RAND()-0.5)*$M$17/C727,D726+(RAND()-0.5)*$M$17/C727))</f>
        <v>1.6450614563578514</v>
      </c>
      <c r="E727" s="82">
        <f ca="1">IF('Conformity Assessment'!$I$19&lt;&gt;"Interval","-",IF($E$10="Consumer's Risk",$E$7+D727*$K$7,$E$7-D727*$K$7))</f>
        <v>93.701388276805162</v>
      </c>
      <c r="F727" s="82">
        <f ca="1">IF('Conformity Assessment'!$I$19&lt;&gt;"Interval","-",IF($E$10="Consumer's Risk",$E$8-D727*$K$8,$E$8+D727*$K$8))</f>
        <v>105.47608099501591</v>
      </c>
      <c r="G727" s="50">
        <f t="shared" ca="1" si="34"/>
        <v>4.9978569044740372E-2</v>
      </c>
      <c r="H727" s="50">
        <f t="shared" ca="1" si="35"/>
        <v>4.9978578177749027E-2</v>
      </c>
      <c r="I727" s="50">
        <f t="shared" ca="1" si="36"/>
        <v>4.9978573611244699E-2</v>
      </c>
    </row>
    <row r="728" spans="3:9">
      <c r="C728" s="48">
        <v>713</v>
      </c>
      <c r="D728" s="51">
        <f ca="1">IF('Conformity Assessment'!$I$19&lt;&gt;"Interval","-",IF(ABS($E$11-I726)&lt;=ABS($E$11-I727),D726+(RAND()-0.5)*$M$17/C728,D727+(RAND()-0.5)*$M$17/C728))</f>
        <v>1.6450170864848255</v>
      </c>
      <c r="E728" s="82">
        <f ca="1">IF('Conformity Assessment'!$I$19&lt;&gt;"Interval","-",IF($E$10="Consumer's Risk",$E$7+D728*$K$7,$E$7-D728*$K$7))</f>
        <v>93.701288444590858</v>
      </c>
      <c r="F728" s="82">
        <f ca="1">IF('Conformity Assessment'!$I$19&lt;&gt;"Interval","-",IF($E$10="Consumer's Risk",$E$8-D728*$K$8,$E$8+D728*$K$8))</f>
        <v>105.47620301216674</v>
      </c>
      <c r="G728" s="50">
        <f t="shared" ca="1" si="34"/>
        <v>4.9983143762789874E-2</v>
      </c>
      <c r="H728" s="50">
        <f t="shared" ca="1" si="35"/>
        <v>4.9983152893450754E-2</v>
      </c>
      <c r="I728" s="50">
        <f t="shared" ca="1" si="36"/>
        <v>4.9983148328120314E-2</v>
      </c>
    </row>
    <row r="729" spans="3:9">
      <c r="C729" s="48">
        <v>714</v>
      </c>
      <c r="D729" s="51">
        <f ca="1">IF('Conformity Assessment'!$I$19&lt;&gt;"Interval","-",IF(ABS($E$11-I727)&lt;=ABS($E$11-I728),D727+(RAND()-0.5)*$M$17/C729,D728+(RAND()-0.5)*$M$17/C729))</f>
        <v>1.6450181030334423</v>
      </c>
      <c r="E729" s="82">
        <f ca="1">IF('Conformity Assessment'!$I$19&lt;&gt;"Interval","-",IF($E$10="Consumer's Risk",$E$7+D729*$K$7,$E$7-D729*$K$7))</f>
        <v>93.701290731825239</v>
      </c>
      <c r="F729" s="82">
        <f ca="1">IF('Conformity Assessment'!$I$19&lt;&gt;"Interval","-",IF($E$10="Consumer's Risk",$E$8-D729*$K$8,$E$8+D729*$K$8))</f>
        <v>105.47620021665803</v>
      </c>
      <c r="G729" s="50">
        <f t="shared" ca="1" si="34"/>
        <v>4.9983038948671552E-2</v>
      </c>
      <c r="H729" s="50">
        <f t="shared" ca="1" si="35"/>
        <v>4.99830480793855E-2</v>
      </c>
      <c r="I729" s="50">
        <f t="shared" ca="1" si="36"/>
        <v>4.9983043514028526E-2</v>
      </c>
    </row>
    <row r="730" spans="3:9">
      <c r="C730" s="48">
        <v>715</v>
      </c>
      <c r="D730" s="51">
        <f ca="1">IF('Conformity Assessment'!$I$19&lt;&gt;"Interval","-",IF(ABS($E$11-I728)&lt;=ABS($E$11-I729),D728+(RAND()-0.5)*$M$17/C730,D729+(RAND()-0.5)*$M$17/C730))</f>
        <v>1.6450222175250142</v>
      </c>
      <c r="E730" s="82">
        <f ca="1">IF('Conformity Assessment'!$I$19&lt;&gt;"Interval","-",IF($E$10="Consumer's Risk",$E$7+D730*$K$7,$E$7-D730*$K$7))</f>
        <v>93.701299989431277</v>
      </c>
      <c r="F730" s="82">
        <f ca="1">IF('Conformity Assessment'!$I$19&lt;&gt;"Interval","-",IF($E$10="Consumer's Risk",$E$8-D730*$K$8,$E$8+D730*$K$8))</f>
        <v>105.47618890180621</v>
      </c>
      <c r="G730" s="50">
        <f t="shared" ca="1" si="34"/>
        <v>4.9982614714177739E-2</v>
      </c>
      <c r="H730" s="50">
        <f t="shared" ca="1" si="35"/>
        <v>4.9982623845109708E-2</v>
      </c>
      <c r="I730" s="50">
        <f t="shared" ca="1" si="36"/>
        <v>4.9982619279643724E-2</v>
      </c>
    </row>
    <row r="731" spans="3:9">
      <c r="C731" s="48">
        <v>716</v>
      </c>
      <c r="D731" s="51">
        <f ca="1">IF('Conformity Assessment'!$I$19&lt;&gt;"Interval","-",IF(ABS($E$11-I729)&lt;=ABS($E$11-I730),D729+(RAND()-0.5)*$M$17/C731,D730+(RAND()-0.5)*$M$17/C731))</f>
        <v>1.6449882956709259</v>
      </c>
      <c r="E731" s="82">
        <f ca="1">IF('Conformity Assessment'!$I$19&lt;&gt;"Interval","-",IF($E$10="Consumer's Risk",$E$7+D731*$K$7,$E$7-D731*$K$7))</f>
        <v>93.70122366525959</v>
      </c>
      <c r="F731" s="82">
        <f ca="1">IF('Conformity Assessment'!$I$19&lt;&gt;"Interval","-",IF($E$10="Consumer's Risk",$E$8-D731*$K$8,$E$8+D731*$K$8))</f>
        <v>105.47628218690495</v>
      </c>
      <c r="G731" s="50">
        <f t="shared" ca="1" si="34"/>
        <v>4.9986112393821197E-2</v>
      </c>
      <c r="H731" s="50">
        <f t="shared" ca="1" si="35"/>
        <v>4.9986121522958844E-2</v>
      </c>
      <c r="I731" s="50">
        <f t="shared" ca="1" si="36"/>
        <v>4.9986116958390017E-2</v>
      </c>
    </row>
    <row r="732" spans="3:9">
      <c r="C732" s="48">
        <v>717</v>
      </c>
      <c r="D732" s="51">
        <f ca="1">IF('Conformity Assessment'!$I$19&lt;&gt;"Interval","-",IF(ABS($E$11-I730)&lt;=ABS($E$11-I731),D730+(RAND()-0.5)*$M$17/C732,D731+(RAND()-0.5)*$M$17/C732))</f>
        <v>1.6450580732150648</v>
      </c>
      <c r="E732" s="82">
        <f ca="1">IF('Conformity Assessment'!$I$19&lt;&gt;"Interval","-",IF($E$10="Consumer's Risk",$E$7+D732*$K$7,$E$7-D732*$K$7))</f>
        <v>93.70138066473389</v>
      </c>
      <c r="F732" s="82">
        <f ca="1">IF('Conformity Assessment'!$I$19&lt;&gt;"Interval","-",IF($E$10="Consumer's Risk",$E$8-D732*$K$8,$E$8+D732*$K$8))</f>
        <v>105.47609029865858</v>
      </c>
      <c r="G732" s="50">
        <f t="shared" ca="1" si="34"/>
        <v>4.9978917849042855E-2</v>
      </c>
      <c r="H732" s="50">
        <f t="shared" ca="1" si="35"/>
        <v>4.9978926981872611E-2</v>
      </c>
      <c r="I732" s="50">
        <f t="shared" ca="1" si="36"/>
        <v>4.9978922415457733E-2</v>
      </c>
    </row>
    <row r="733" spans="3:9">
      <c r="C733" s="48">
        <v>718</v>
      </c>
      <c r="D733" s="51">
        <f ca="1">IF('Conformity Assessment'!$I$19&lt;&gt;"Interval","-",IF(ABS($E$11-I731)&lt;=ABS($E$11-I732),D731+(RAND()-0.5)*$M$17/C733,D732+(RAND()-0.5)*$M$17/C733))</f>
        <v>1.6449596137564322</v>
      </c>
      <c r="E733" s="82">
        <f ca="1">IF('Conformity Assessment'!$I$19&lt;&gt;"Interval","-",IF($E$10="Consumer's Risk",$E$7+D733*$K$7,$E$7-D733*$K$7))</f>
        <v>93.701159130951979</v>
      </c>
      <c r="F733" s="82">
        <f ca="1">IF('Conformity Assessment'!$I$19&lt;&gt;"Interval","-",IF($E$10="Consumer's Risk",$E$8-D733*$K$8,$E$8+D733*$K$8))</f>
        <v>105.47636106216981</v>
      </c>
      <c r="G733" s="50">
        <f t="shared" ca="1" si="34"/>
        <v>4.9989069935999185E-2</v>
      </c>
      <c r="H733" s="50">
        <f t="shared" ca="1" si="35"/>
        <v>4.9989079063619442E-2</v>
      </c>
      <c r="I733" s="50">
        <f t="shared" ca="1" si="36"/>
        <v>4.9989074499809313E-2</v>
      </c>
    </row>
    <row r="734" spans="3:9">
      <c r="C734" s="48">
        <v>719</v>
      </c>
      <c r="D734" s="51">
        <f ca="1">IF('Conformity Assessment'!$I$19&lt;&gt;"Interval","-",IF(ABS($E$11-I732)&lt;=ABS($E$11-I733),D732+(RAND()-0.5)*$M$17/C734,D733+(RAND()-0.5)*$M$17/C734))</f>
        <v>1.645023733374003</v>
      </c>
      <c r="E734" s="82">
        <f ca="1">IF('Conformity Assessment'!$I$19&lt;&gt;"Interval","-",IF($E$10="Consumer's Risk",$E$7+D734*$K$7,$E$7-D734*$K$7))</f>
        <v>93.701303400091504</v>
      </c>
      <c r="F734" s="82">
        <f ca="1">IF('Conformity Assessment'!$I$19&lt;&gt;"Interval","-",IF($E$10="Consumer's Risk",$E$8-D734*$K$8,$E$8+D734*$K$8))</f>
        <v>105.47618473322149</v>
      </c>
      <c r="G734" s="50">
        <f t="shared" ca="1" si="34"/>
        <v>4.9982458419666143E-2</v>
      </c>
      <c r="H734" s="50">
        <f t="shared" ca="1" si="35"/>
        <v>4.9982467550678263E-2</v>
      </c>
      <c r="I734" s="50">
        <f t="shared" ca="1" si="36"/>
        <v>4.9982462985172199E-2</v>
      </c>
    </row>
    <row r="735" spans="3:9">
      <c r="C735" s="48">
        <v>720</v>
      </c>
      <c r="D735" s="51">
        <f ca="1">IF('Conformity Assessment'!$I$19&lt;&gt;"Interval","-",IF(ABS($E$11-I733)&lt;=ABS($E$11-I734),D733+(RAND()-0.5)*$M$17/C735,D734+(RAND()-0.5)*$M$17/C735))</f>
        <v>1.6448234894738318</v>
      </c>
      <c r="E735" s="82">
        <f ca="1">IF('Conformity Assessment'!$I$19&lt;&gt;"Interval","-",IF($E$10="Consumer's Risk",$E$7+D735*$K$7,$E$7-D735*$K$7))</f>
        <v>93.700852851316128</v>
      </c>
      <c r="F735" s="82">
        <f ca="1">IF('Conformity Assessment'!$I$19&lt;&gt;"Interval","-",IF($E$10="Consumer's Risk",$E$8-D735*$K$8,$E$8+D735*$K$8))</f>
        <v>105.47673540394696</v>
      </c>
      <c r="G735" s="50">
        <f t="shared" ca="1" si="34"/>
        <v>5.0003108325314634E-2</v>
      </c>
      <c r="H735" s="50">
        <f t="shared" ca="1" si="35"/>
        <v>5.0003117445736399E-2</v>
      </c>
      <c r="I735" s="50">
        <f t="shared" ca="1" si="36"/>
        <v>5.0003112885525516E-2</v>
      </c>
    </row>
    <row r="736" spans="3:9">
      <c r="C736" s="48">
        <v>721</v>
      </c>
      <c r="D736" s="51">
        <f ca="1">IF('Conformity Assessment'!$I$19&lt;&gt;"Interval","-",IF(ABS($E$11-I734)&lt;=ABS($E$11-I735),D734+(RAND()-0.5)*$M$17/C736,D735+(RAND()-0.5)*$M$17/C736))</f>
        <v>1.6447594131312966</v>
      </c>
      <c r="E736" s="82">
        <f ca="1">IF('Conformity Assessment'!$I$19&lt;&gt;"Interval","-",IF($E$10="Consumer's Risk",$E$7+D736*$K$7,$E$7-D736*$K$7))</f>
        <v>93.700708679545414</v>
      </c>
      <c r="F736" s="82">
        <f ca="1">IF('Conformity Assessment'!$I$19&lt;&gt;"Interval","-",IF($E$10="Consumer's Risk",$E$8-D736*$K$8,$E$8+D736*$K$8))</f>
        <v>105.47691161388893</v>
      </c>
      <c r="G736" s="50">
        <f t="shared" ca="1" si="34"/>
        <v>5.0009717555814792E-2</v>
      </c>
      <c r="H736" s="50">
        <f t="shared" ca="1" si="35"/>
        <v>5.0009726672849614E-2</v>
      </c>
      <c r="I736" s="50">
        <f t="shared" ca="1" si="36"/>
        <v>5.0009722114332203E-2</v>
      </c>
    </row>
    <row r="737" spans="3:9">
      <c r="C737" s="48">
        <v>722</v>
      </c>
      <c r="D737" s="51">
        <f ca="1">IF('Conformity Assessment'!$I$19&lt;&gt;"Interval","-",IF(ABS($E$11-I735)&lt;=ABS($E$11-I736),D735+(RAND()-0.5)*$M$17/C737,D736+(RAND()-0.5)*$M$17/C737))</f>
        <v>1.6447046445810463</v>
      </c>
      <c r="E737" s="82">
        <f ca="1">IF('Conformity Assessment'!$I$19&lt;&gt;"Interval","-",IF($E$10="Consumer's Risk",$E$7+D737*$K$7,$E$7-D737*$K$7))</f>
        <v>93.700585450307358</v>
      </c>
      <c r="F737" s="82">
        <f ca="1">IF('Conformity Assessment'!$I$19&lt;&gt;"Interval","-",IF($E$10="Consumer's Risk",$E$8-D737*$K$8,$E$8+D737*$K$8))</f>
        <v>105.47706222740213</v>
      </c>
      <c r="G737" s="50">
        <f t="shared" ca="1" si="34"/>
        <v>5.0015367275169691E-2</v>
      </c>
      <c r="H737" s="50">
        <f t="shared" ca="1" si="35"/>
        <v>5.0015376389311632E-2</v>
      </c>
      <c r="I737" s="50">
        <f t="shared" ca="1" si="36"/>
        <v>5.0015371832240661E-2</v>
      </c>
    </row>
    <row r="738" spans="3:9">
      <c r="C738" s="48">
        <v>723</v>
      </c>
      <c r="D738" s="51">
        <f ca="1">IF('Conformity Assessment'!$I$19&lt;&gt;"Interval","-",IF(ABS($E$11-I736)&lt;=ABS($E$11-I737),D736+(RAND()-0.5)*$M$17/C738,D737+(RAND()-0.5)*$M$17/C738))</f>
        <v>1.6447215842381704</v>
      </c>
      <c r="E738" s="82">
        <f ca="1">IF('Conformity Assessment'!$I$19&lt;&gt;"Interval","-",IF($E$10="Consumer's Risk",$E$7+D738*$K$7,$E$7-D738*$K$7))</f>
        <v>93.700623564535888</v>
      </c>
      <c r="F738" s="82">
        <f ca="1">IF('Conformity Assessment'!$I$19&lt;&gt;"Interval","-",IF($E$10="Consumer's Risk",$E$8-D738*$K$8,$E$8+D738*$K$8))</f>
        <v>105.47701564334503</v>
      </c>
      <c r="G738" s="50">
        <f t="shared" ca="1" si="34"/>
        <v>5.0013619788964923E-2</v>
      </c>
      <c r="H738" s="50">
        <f t="shared" ca="1" si="35"/>
        <v>5.0013628904001239E-2</v>
      </c>
      <c r="I738" s="50">
        <f t="shared" ca="1" si="36"/>
        <v>5.0013624346483085E-2</v>
      </c>
    </row>
    <row r="739" spans="3:9">
      <c r="C739" s="48">
        <v>724</v>
      </c>
      <c r="D739" s="51">
        <f ca="1">IF('Conformity Assessment'!$I$19&lt;&gt;"Interval","-",IF(ABS($E$11-I737)&lt;=ABS($E$11-I738),D737+(RAND()-0.5)*$M$17/C739,D738+(RAND()-0.5)*$M$17/C739))</f>
        <v>1.6447620379053074</v>
      </c>
      <c r="E739" s="82">
        <f ca="1">IF('Conformity Assessment'!$I$19&lt;&gt;"Interval","-",IF($E$10="Consumer's Risk",$E$7+D739*$K$7,$E$7-D739*$K$7))</f>
        <v>93.700714585286946</v>
      </c>
      <c r="F739" s="82">
        <f ca="1">IF('Conformity Assessment'!$I$19&lt;&gt;"Interval","-",IF($E$10="Consumer's Risk",$E$8-D739*$K$8,$E$8+D739*$K$8))</f>
        <v>105.4769043957604</v>
      </c>
      <c r="G739" s="50">
        <f t="shared" ca="1" si="34"/>
        <v>5.0009446806697382E-2</v>
      </c>
      <c r="H739" s="50">
        <f t="shared" ca="1" si="35"/>
        <v>5.0009455923871189E-2</v>
      </c>
      <c r="I739" s="50">
        <f t="shared" ca="1" si="36"/>
        <v>5.0009451365284285E-2</v>
      </c>
    </row>
    <row r="740" spans="3:9">
      <c r="C740" s="48">
        <v>725</v>
      </c>
      <c r="D740" s="51">
        <f ca="1">IF('Conformity Assessment'!$I$19&lt;&gt;"Interval","-",IF(ABS($E$11-I738)&lt;=ABS($E$11-I739),D738+(RAND()-0.5)*$M$17/C740,D739+(RAND()-0.5)*$M$17/C740))</f>
        <v>1.6447083661942723</v>
      </c>
      <c r="E740" s="82">
        <f ca="1">IF('Conformity Assessment'!$I$19&lt;&gt;"Interval","-",IF($E$10="Consumer's Risk",$E$7+D740*$K$7,$E$7-D740*$K$7))</f>
        <v>93.700593823937112</v>
      </c>
      <c r="F740" s="82">
        <f ca="1">IF('Conformity Assessment'!$I$19&lt;&gt;"Interval","-",IF($E$10="Consumer's Risk",$E$8-D740*$K$8,$E$8+D740*$K$8))</f>
        <v>105.47705199296576</v>
      </c>
      <c r="G740" s="50">
        <f t="shared" ca="1" si="34"/>
        <v>5.0014983351314983E-2</v>
      </c>
      <c r="H740" s="50">
        <f t="shared" ca="1" si="35"/>
        <v>5.0014992465653191E-2</v>
      </c>
      <c r="I740" s="50">
        <f t="shared" ca="1" si="36"/>
        <v>5.001498790848409E-2</v>
      </c>
    </row>
    <row r="741" spans="3:9">
      <c r="C741" s="48">
        <v>726</v>
      </c>
      <c r="D741" s="51">
        <f ca="1">IF('Conformity Assessment'!$I$19&lt;&gt;"Interval","-",IF(ABS($E$11-I739)&lt;=ABS($E$11-I740),D739+(RAND()-0.5)*$M$17/C741,D740+(RAND()-0.5)*$M$17/C741))</f>
        <v>1.644810439335131</v>
      </c>
      <c r="E741" s="82">
        <f ca="1">IF('Conformity Assessment'!$I$19&lt;&gt;"Interval","-",IF($E$10="Consumer's Risk",$E$7+D741*$K$7,$E$7-D741*$K$7))</f>
        <v>93.700823488504042</v>
      </c>
      <c r="F741" s="82">
        <f ca="1">IF('Conformity Assessment'!$I$19&lt;&gt;"Interval","-",IF($E$10="Consumer's Risk",$E$8-D741*$K$8,$E$8+D741*$K$8))</f>
        <v>105.47677129182838</v>
      </c>
      <c r="G741" s="50">
        <f t="shared" ca="1" si="34"/>
        <v>5.0004454340894441E-2</v>
      </c>
      <c r="H741" s="50">
        <f t="shared" ca="1" si="35"/>
        <v>5.0004463460625904E-2</v>
      </c>
      <c r="I741" s="50">
        <f t="shared" ca="1" si="36"/>
        <v>5.0004458900760176E-2</v>
      </c>
    </row>
    <row r="742" spans="3:9">
      <c r="C742" s="48">
        <v>727</v>
      </c>
      <c r="D742" s="51">
        <f ca="1">IF('Conformity Assessment'!$I$19&lt;&gt;"Interval","-",IF(ABS($E$11-I740)&lt;=ABS($E$11-I741),D740+(RAND()-0.5)*$M$17/C742,D741+(RAND()-0.5)*$M$17/C742))</f>
        <v>1.6447373627084607</v>
      </c>
      <c r="E742" s="82">
        <f ca="1">IF('Conformity Assessment'!$I$19&lt;&gt;"Interval","-",IF($E$10="Consumer's Risk",$E$7+D742*$K$7,$E$7-D742*$K$7))</f>
        <v>93.700659066094033</v>
      </c>
      <c r="F742" s="82">
        <f ca="1">IF('Conformity Assessment'!$I$19&lt;&gt;"Interval","-",IF($E$10="Consumer's Risk",$E$8-D742*$K$8,$E$8+D742*$K$8))</f>
        <v>105.47697225255173</v>
      </c>
      <c r="G742" s="50">
        <f t="shared" ca="1" si="34"/>
        <v>5.0011992133983815E-2</v>
      </c>
      <c r="H742" s="50">
        <f t="shared" ca="1" si="35"/>
        <v>5.0012001249853631E-2</v>
      </c>
      <c r="I742" s="50">
        <f t="shared" ca="1" si="36"/>
        <v>5.001199669191872E-2</v>
      </c>
    </row>
    <row r="743" spans="3:9">
      <c r="C743" s="48">
        <v>728</v>
      </c>
      <c r="D743" s="51">
        <f ca="1">IF('Conformity Assessment'!$I$19&lt;&gt;"Interval","-",IF(ABS($E$11-I741)&lt;=ABS($E$11-I742),D741+(RAND()-0.5)*$M$17/C743,D742+(RAND()-0.5)*$M$17/C743))</f>
        <v>1.6446882509087655</v>
      </c>
      <c r="E743" s="82">
        <f ca="1">IF('Conformity Assessment'!$I$19&lt;&gt;"Interval","-",IF($E$10="Consumer's Risk",$E$7+D743*$K$7,$E$7-D743*$K$7))</f>
        <v>93.700548564544718</v>
      </c>
      <c r="F743" s="82">
        <f ca="1">IF('Conformity Assessment'!$I$19&lt;&gt;"Interval","-",IF($E$10="Consumer's Risk",$E$8-D743*$K$8,$E$8+D743*$K$8))</f>
        <v>105.47710731000089</v>
      </c>
      <c r="G743" s="50">
        <f t="shared" ca="1" si="34"/>
        <v>5.0017058484221263E-2</v>
      </c>
      <c r="H743" s="50">
        <f t="shared" ca="1" si="35"/>
        <v>5.0017067597496349E-2</v>
      </c>
      <c r="I743" s="50">
        <f t="shared" ca="1" si="36"/>
        <v>5.0017063040858803E-2</v>
      </c>
    </row>
    <row r="744" spans="3:9">
      <c r="C744" s="48">
        <v>729</v>
      </c>
      <c r="D744" s="51">
        <f ca="1">IF('Conformity Assessment'!$I$19&lt;&gt;"Interval","-",IF(ABS($E$11-I742)&lt;=ABS($E$11-I743),D742+(RAND()-0.5)*$M$17/C744,D743+(RAND()-0.5)*$M$17/C744))</f>
        <v>1.6447658883223581</v>
      </c>
      <c r="E744" s="82">
        <f ca="1">IF('Conformity Assessment'!$I$19&lt;&gt;"Interval","-",IF($E$10="Consumer's Risk",$E$7+D744*$K$7,$E$7-D744*$K$7))</f>
        <v>93.700723248725311</v>
      </c>
      <c r="F744" s="82">
        <f ca="1">IF('Conformity Assessment'!$I$19&lt;&gt;"Interval","-",IF($E$10="Consumer's Risk",$E$8-D744*$K$8,$E$8+D744*$K$8))</f>
        <v>105.47689380711351</v>
      </c>
      <c r="G744" s="50">
        <f t="shared" ca="1" si="34"/>
        <v>5.0009049632898303E-2</v>
      </c>
      <c r="H744" s="50">
        <f t="shared" ca="1" si="35"/>
        <v>5.0009058750275698E-2</v>
      </c>
      <c r="I744" s="50">
        <f t="shared" ca="1" si="36"/>
        <v>5.0009054191587E-2</v>
      </c>
    </row>
    <row r="745" spans="3:9">
      <c r="C745" s="48">
        <v>730</v>
      </c>
      <c r="D745" s="51">
        <f ca="1">IF('Conformity Assessment'!$I$19&lt;&gt;"Interval","-",IF(ABS($E$11-I743)&lt;=ABS($E$11-I744),D743+(RAND()-0.5)*$M$17/C745,D744+(RAND()-0.5)*$M$17/C745))</f>
        <v>1.6447324416086408</v>
      </c>
      <c r="E745" s="82">
        <f ca="1">IF('Conformity Assessment'!$I$19&lt;&gt;"Interval","-",IF($E$10="Consumer's Risk",$E$7+D745*$K$7,$E$7-D745*$K$7))</f>
        <v>93.700647993619441</v>
      </c>
      <c r="F745" s="82">
        <f ca="1">IF('Conformity Assessment'!$I$19&lt;&gt;"Interval","-",IF($E$10="Consumer's Risk",$E$8-D745*$K$8,$E$8+D745*$K$8))</f>
        <v>105.47698578557623</v>
      </c>
      <c r="G745" s="50">
        <f t="shared" ca="1" si="34"/>
        <v>5.0012499773886103E-2</v>
      </c>
      <c r="H745" s="50">
        <f t="shared" ca="1" si="35"/>
        <v>5.0012508889495849E-2</v>
      </c>
      <c r="I745" s="50">
        <f t="shared" ca="1" si="36"/>
        <v>5.001250433169098E-2</v>
      </c>
    </row>
    <row r="746" spans="3:9">
      <c r="C746" s="48">
        <v>731</v>
      </c>
      <c r="D746" s="51">
        <f ca="1">IF('Conformity Assessment'!$I$19&lt;&gt;"Interval","-",IF(ABS($E$11-I744)&lt;=ABS($E$11-I745),D744+(RAND()-0.5)*$M$17/C746,D745+(RAND()-0.5)*$M$17/C746))</f>
        <v>1.6447308882116913</v>
      </c>
      <c r="E746" s="82">
        <f ca="1">IF('Conformity Assessment'!$I$19&lt;&gt;"Interval","-",IF($E$10="Consumer's Risk",$E$7+D746*$K$7,$E$7-D746*$K$7))</f>
        <v>93.700644498476308</v>
      </c>
      <c r="F746" s="82">
        <f ca="1">IF('Conformity Assessment'!$I$19&lt;&gt;"Interval","-",IF($E$10="Consumer's Risk",$E$8-D746*$K$8,$E$8+D746*$K$8))</f>
        <v>105.47699005741785</v>
      </c>
      <c r="G746" s="50">
        <f t="shared" ca="1" si="34"/>
        <v>5.0012660016616944E-2</v>
      </c>
      <c r="H746" s="50">
        <f t="shared" ca="1" si="35"/>
        <v>5.0012669132144971E-2</v>
      </c>
      <c r="I746" s="50">
        <f t="shared" ca="1" si="36"/>
        <v>5.0012664574380958E-2</v>
      </c>
    </row>
    <row r="747" spans="3:9">
      <c r="C747" s="48">
        <v>732</v>
      </c>
      <c r="D747" s="51">
        <f ca="1">IF('Conformity Assessment'!$I$19&lt;&gt;"Interval","-",IF(ABS($E$11-I745)&lt;=ABS($E$11-I746),D745+(RAND()-0.5)*$M$17/C747,D746+(RAND()-0.5)*$M$17/C747))</f>
        <v>1.6448145835542083</v>
      </c>
      <c r="E747" s="82">
        <f ca="1">IF('Conformity Assessment'!$I$19&lt;&gt;"Interval","-",IF($E$10="Consumer's Risk",$E$7+D747*$K$7,$E$7-D747*$K$7))</f>
        <v>93.700832812996964</v>
      </c>
      <c r="F747" s="82">
        <f ca="1">IF('Conformity Assessment'!$I$19&lt;&gt;"Interval","-",IF($E$10="Consumer's Risk",$E$8-D747*$K$8,$E$8+D747*$K$8))</f>
        <v>105.47675989522592</v>
      </c>
      <c r="G747" s="50">
        <f t="shared" ca="1" si="34"/>
        <v>5.0004026895299772E-2</v>
      </c>
      <c r="H747" s="50">
        <f t="shared" ca="1" si="35"/>
        <v>5.0004036015250261E-2</v>
      </c>
      <c r="I747" s="50">
        <f t="shared" ca="1" si="36"/>
        <v>5.0004031455275016E-2</v>
      </c>
    </row>
    <row r="748" spans="3:9">
      <c r="C748" s="48">
        <v>733</v>
      </c>
      <c r="D748" s="51">
        <f ca="1">IF('Conformity Assessment'!$I$19&lt;&gt;"Interval","-",IF(ABS($E$11-I746)&lt;=ABS($E$11-I747),D746+(RAND()-0.5)*$M$17/C748,D747+(RAND()-0.5)*$M$17/C748))</f>
        <v>1.6448881762780267</v>
      </c>
      <c r="E748" s="82">
        <f ca="1">IF('Conformity Assessment'!$I$19&lt;&gt;"Interval","-",IF($E$10="Consumer's Risk",$E$7+D748*$K$7,$E$7-D748*$K$7))</f>
        <v>93.700998396625565</v>
      </c>
      <c r="F748" s="82">
        <f ca="1">IF('Conformity Assessment'!$I$19&lt;&gt;"Interval","-",IF($E$10="Consumer's Risk",$E$8-D748*$K$8,$E$8+D748*$K$8))</f>
        <v>105.47655751523543</v>
      </c>
      <c r="G748" s="50">
        <f t="shared" ca="1" si="34"/>
        <v>4.9996436834545417E-2</v>
      </c>
      <c r="H748" s="50">
        <f t="shared" ca="1" si="35"/>
        <v>4.9996445958387196E-2</v>
      </c>
      <c r="I748" s="50">
        <f t="shared" ca="1" si="36"/>
        <v>4.9996441396466307E-2</v>
      </c>
    </row>
    <row r="749" spans="3:9">
      <c r="C749" s="48">
        <v>734</v>
      </c>
      <c r="D749" s="51">
        <f ca="1">IF('Conformity Assessment'!$I$19&lt;&gt;"Interval","-",IF(ABS($E$11-I747)&lt;=ABS($E$11-I748),D747+(RAND()-0.5)*$M$17/C749,D748+(RAND()-0.5)*$M$17/C749))</f>
        <v>1.6447628727465955</v>
      </c>
      <c r="E749" s="82">
        <f ca="1">IF('Conformity Assessment'!$I$19&lt;&gt;"Interval","-",IF($E$10="Consumer's Risk",$E$7+D749*$K$7,$E$7-D749*$K$7))</f>
        <v>93.700716463679839</v>
      </c>
      <c r="F749" s="82">
        <f ca="1">IF('Conformity Assessment'!$I$19&lt;&gt;"Interval","-",IF($E$10="Consumer's Risk",$E$8-D749*$K$8,$E$8+D749*$K$8))</f>
        <v>105.47690209994687</v>
      </c>
      <c r="G749" s="50">
        <f t="shared" ca="1" si="34"/>
        <v>5.000936069189392E-2</v>
      </c>
      <c r="H749" s="50">
        <f t="shared" ca="1" si="35"/>
        <v>5.0009369809112011E-2</v>
      </c>
      <c r="I749" s="50">
        <f t="shared" ca="1" si="36"/>
        <v>5.0009365250502966E-2</v>
      </c>
    </row>
    <row r="750" spans="3:9">
      <c r="C750" s="48">
        <v>735</v>
      </c>
      <c r="D750" s="51">
        <f ca="1">IF('Conformity Assessment'!$I$19&lt;&gt;"Interval","-",IF(ABS($E$11-I748)&lt;=ABS($E$11-I749),D748+(RAND()-0.5)*$M$17/C750,D749+(RAND()-0.5)*$M$17/C750))</f>
        <v>1.644769776305093</v>
      </c>
      <c r="E750" s="82">
        <f ca="1">IF('Conformity Assessment'!$I$19&lt;&gt;"Interval","-",IF($E$10="Consumer's Risk",$E$7+D750*$K$7,$E$7-D750*$K$7))</f>
        <v>93.700731996686457</v>
      </c>
      <c r="F750" s="82">
        <f ca="1">IF('Conformity Assessment'!$I$19&lt;&gt;"Interval","-",IF($E$10="Consumer's Risk",$E$8-D750*$K$8,$E$8+D750*$K$8))</f>
        <v>105.476883115161</v>
      </c>
      <c r="G750" s="50">
        <f t="shared" ca="1" si="34"/>
        <v>5.0008648586719467E-2</v>
      </c>
      <c r="H750" s="50">
        <f t="shared" ca="1" si="35"/>
        <v>5.0008657704302337E-2</v>
      </c>
      <c r="I750" s="50">
        <f t="shared" ca="1" si="36"/>
        <v>5.0008653145510902E-2</v>
      </c>
    </row>
    <row r="751" spans="3:9">
      <c r="C751" s="48">
        <v>736</v>
      </c>
      <c r="D751" s="51">
        <f ca="1">IF('Conformity Assessment'!$I$19&lt;&gt;"Interval","-",IF(ABS($E$11-I749)&lt;=ABS($E$11-I750),D749+(RAND()-0.5)*$M$17/C751,D750+(RAND()-0.5)*$M$17/C751))</f>
        <v>1.6447128637247672</v>
      </c>
      <c r="E751" s="82">
        <f ca="1">IF('Conformity Assessment'!$I$19&lt;&gt;"Interval","-",IF($E$10="Consumer's Risk",$E$7+D751*$K$7,$E$7-D751*$K$7))</f>
        <v>93.700603943380727</v>
      </c>
      <c r="F751" s="82">
        <f ca="1">IF('Conformity Assessment'!$I$19&lt;&gt;"Interval","-",IF($E$10="Consumer's Risk",$E$8-D751*$K$8,$E$8+D751*$K$8))</f>
        <v>105.47703962475688</v>
      </c>
      <c r="G751" s="50">
        <f t="shared" ca="1" si="34"/>
        <v>5.0014519386504551E-2</v>
      </c>
      <c r="H751" s="50">
        <f t="shared" ca="1" si="35"/>
        <v>5.0014528501080104E-2</v>
      </c>
      <c r="I751" s="50">
        <f t="shared" ca="1" si="36"/>
        <v>5.0014523943792327E-2</v>
      </c>
    </row>
    <row r="752" spans="3:9">
      <c r="C752" s="48">
        <v>737</v>
      </c>
      <c r="D752" s="51">
        <f ca="1">IF('Conformity Assessment'!$I$19&lt;&gt;"Interval","-",IF(ABS($E$11-I750)&lt;=ABS($E$11-I751),D750+(RAND()-0.5)*$M$17/C752,D751+(RAND()-0.5)*$M$17/C752))</f>
        <v>1.6447972603578771</v>
      </c>
      <c r="E752" s="82">
        <f ca="1">IF('Conformity Assessment'!$I$19&lt;&gt;"Interval","-",IF($E$10="Consumer's Risk",$E$7+D752*$K$7,$E$7-D752*$K$7))</f>
        <v>93.700793835805229</v>
      </c>
      <c r="F752" s="82">
        <f ca="1">IF('Conformity Assessment'!$I$19&lt;&gt;"Interval","-",IF($E$10="Consumer's Risk",$E$8-D752*$K$8,$E$8+D752*$K$8))</f>
        <v>105.47680753401583</v>
      </c>
      <c r="G752" s="50">
        <f t="shared" ca="1" si="34"/>
        <v>5.0005813674443324E-2</v>
      </c>
      <c r="H752" s="50">
        <f t="shared" ca="1" si="35"/>
        <v>5.000582279347849E-2</v>
      </c>
      <c r="I752" s="50">
        <f t="shared" ca="1" si="36"/>
        <v>5.0005818233960907E-2</v>
      </c>
    </row>
    <row r="753" spans="3:9">
      <c r="C753" s="48">
        <v>738</v>
      </c>
      <c r="D753" s="51">
        <f ca="1">IF('Conformity Assessment'!$I$19&lt;&gt;"Interval","-",IF(ABS($E$11-I751)&lt;=ABS($E$11-I752),D751+(RAND()-0.5)*$M$17/C753,D752+(RAND()-0.5)*$M$17/C753))</f>
        <v>1.6448566735486654</v>
      </c>
      <c r="E753" s="82">
        <f ca="1">IF('Conformity Assessment'!$I$19&lt;&gt;"Interval","-",IF($E$10="Consumer's Risk",$E$7+D753*$K$7,$E$7-D753*$K$7))</f>
        <v>93.700927515484494</v>
      </c>
      <c r="F753" s="82">
        <f ca="1">IF('Conformity Assessment'!$I$19&lt;&gt;"Interval","-",IF($E$10="Consumer's Risk",$E$8-D753*$K$8,$E$8+D753*$K$8))</f>
        <v>105.47664414774117</v>
      </c>
      <c r="G753" s="50">
        <f t="shared" ca="1" si="34"/>
        <v>4.9999685788252708E-2</v>
      </c>
      <c r="H753" s="50">
        <f t="shared" ca="1" si="35"/>
        <v>4.9999694910428411E-2</v>
      </c>
      <c r="I753" s="50">
        <f t="shared" ca="1" si="36"/>
        <v>4.9999690349340556E-2</v>
      </c>
    </row>
    <row r="754" spans="3:9">
      <c r="C754" s="48">
        <v>739</v>
      </c>
      <c r="D754" s="51">
        <f ca="1">IF('Conformity Assessment'!$I$19&lt;&gt;"Interval","-",IF(ABS($E$11-I752)&lt;=ABS($E$11-I753),D752+(RAND()-0.5)*$M$17/C754,D753+(RAND()-0.5)*$M$17/C754))</f>
        <v>1.6447872875645837</v>
      </c>
      <c r="E754" s="82">
        <f ca="1">IF('Conformity Assessment'!$I$19&lt;&gt;"Interval","-",IF($E$10="Consumer's Risk",$E$7+D754*$K$7,$E$7-D754*$K$7))</f>
        <v>93.700771397020318</v>
      </c>
      <c r="F754" s="82">
        <f ca="1">IF('Conformity Assessment'!$I$19&lt;&gt;"Interval","-",IF($E$10="Consumer's Risk",$E$8-D754*$K$8,$E$8+D754*$K$8))</f>
        <v>105.47683495919739</v>
      </c>
      <c r="G754" s="50">
        <f t="shared" ca="1" si="34"/>
        <v>5.0006842328667034E-2</v>
      </c>
      <c r="H754" s="50">
        <f t="shared" ca="1" si="35"/>
        <v>5.0006851447175316E-2</v>
      </c>
      <c r="I754" s="50">
        <f t="shared" ca="1" si="36"/>
        <v>5.0006846887921175E-2</v>
      </c>
    </row>
    <row r="755" spans="3:9">
      <c r="C755" s="48">
        <v>740</v>
      </c>
      <c r="D755" s="51">
        <f ca="1">IF('Conformity Assessment'!$I$19&lt;&gt;"Interval","-",IF(ABS($E$11-I753)&lt;=ABS($E$11-I754),D753+(RAND()-0.5)*$M$17/C755,D754+(RAND()-0.5)*$M$17/C755))</f>
        <v>1.6449853791407267</v>
      </c>
      <c r="E755" s="82">
        <f ca="1">IF('Conformity Assessment'!$I$19&lt;&gt;"Interval","-",IF($E$10="Consumer's Risk",$E$7+D755*$K$7,$E$7-D755*$K$7))</f>
        <v>93.701217103066639</v>
      </c>
      <c r="F755" s="82">
        <f ca="1">IF('Conformity Assessment'!$I$19&lt;&gt;"Interval","-",IF($E$10="Consumer's Risk",$E$8-D755*$K$8,$E$8+D755*$K$8))</f>
        <v>105.47629020736301</v>
      </c>
      <c r="G755" s="50">
        <f t="shared" ca="1" si="34"/>
        <v>4.9986413126127192E-2</v>
      </c>
      <c r="H755" s="50">
        <f t="shared" ca="1" si="35"/>
        <v>4.9986422255110588E-2</v>
      </c>
      <c r="I755" s="50">
        <f t="shared" ca="1" si="36"/>
        <v>4.9986417690618887E-2</v>
      </c>
    </row>
    <row r="756" spans="3:9">
      <c r="C756" s="48">
        <v>741</v>
      </c>
      <c r="D756" s="51">
        <f ca="1">IF('Conformity Assessment'!$I$19&lt;&gt;"Interval","-",IF(ABS($E$11-I754)&lt;=ABS($E$11-I755),D754+(RAND()-0.5)*$M$17/C756,D755+(RAND()-0.5)*$M$17/C756))</f>
        <v>1.6447247968923664</v>
      </c>
      <c r="E756" s="82">
        <f ca="1">IF('Conformity Assessment'!$I$19&lt;&gt;"Interval","-",IF($E$10="Consumer's Risk",$E$7+D756*$K$7,$E$7-D756*$K$7))</f>
        <v>93.700630793007818</v>
      </c>
      <c r="F756" s="82">
        <f ca="1">IF('Conformity Assessment'!$I$19&lt;&gt;"Interval","-",IF($E$10="Consumer's Risk",$E$8-D756*$K$8,$E$8+D756*$K$8))</f>
        <v>105.47700680854599</v>
      </c>
      <c r="G756" s="50">
        <f t="shared" ca="1" si="34"/>
        <v>5.0013288378724423E-2</v>
      </c>
      <c r="H756" s="50">
        <f t="shared" ca="1" si="35"/>
        <v>5.0013297493930277E-2</v>
      </c>
      <c r="I756" s="50">
        <f t="shared" ca="1" si="36"/>
        <v>5.001329293632735E-2</v>
      </c>
    </row>
    <row r="757" spans="3:9">
      <c r="C757" s="48">
        <v>742</v>
      </c>
      <c r="D757" s="51">
        <f ca="1">IF('Conformity Assessment'!$I$19&lt;&gt;"Interval","-",IF(ABS($E$11-I755)&lt;=ABS($E$11-I756),D755+(RAND()-0.5)*$M$17/C757,D756+(RAND()-0.5)*$M$17/C757))</f>
        <v>1.6447771889512848</v>
      </c>
      <c r="E757" s="82">
        <f ca="1">IF('Conformity Assessment'!$I$19&lt;&gt;"Interval","-",IF($E$10="Consumer's Risk",$E$7+D757*$K$7,$E$7-D757*$K$7))</f>
        <v>93.700748675140389</v>
      </c>
      <c r="F757" s="82">
        <f ca="1">IF('Conformity Assessment'!$I$19&lt;&gt;"Interval","-",IF($E$10="Consumer's Risk",$E$8-D757*$K$8,$E$8+D757*$K$8))</f>
        <v>105.47686273038397</v>
      </c>
      <c r="G757" s="50">
        <f t="shared" ca="1" si="34"/>
        <v>5.0007883977921608E-2</v>
      </c>
      <c r="H757" s="50">
        <f t="shared" ca="1" si="35"/>
        <v>5.0007893095896129E-2</v>
      </c>
      <c r="I757" s="50">
        <f t="shared" ca="1" si="36"/>
        <v>5.0007888536908865E-2</v>
      </c>
    </row>
    <row r="758" spans="3:9">
      <c r="C758" s="48">
        <v>743</v>
      </c>
      <c r="D758" s="51">
        <f ca="1">IF('Conformity Assessment'!$I$19&lt;&gt;"Interval","-",IF(ABS($E$11-I756)&lt;=ABS($E$11-I757),D756+(RAND()-0.5)*$M$17/C758,D757+(RAND()-0.5)*$M$17/C758))</f>
        <v>1.6446805636902935</v>
      </c>
      <c r="E758" s="82">
        <f ca="1">IF('Conformity Assessment'!$I$19&lt;&gt;"Interval","-",IF($E$10="Consumer's Risk",$E$7+D758*$K$7,$E$7-D758*$K$7))</f>
        <v>93.700531268303166</v>
      </c>
      <c r="F758" s="82">
        <f ca="1">IF('Conformity Assessment'!$I$19&lt;&gt;"Interval","-",IF($E$10="Consumer's Risk",$E$8-D758*$K$8,$E$8+D758*$K$8))</f>
        <v>105.47712844985169</v>
      </c>
      <c r="G758" s="50">
        <f t="shared" ca="1" si="34"/>
        <v>5.0017851531116431E-2</v>
      </c>
      <c r="H758" s="50">
        <f t="shared" ca="1" si="35"/>
        <v>5.0017860643986126E-2</v>
      </c>
      <c r="I758" s="50">
        <f t="shared" ca="1" si="36"/>
        <v>5.0017856087551278E-2</v>
      </c>
    </row>
    <row r="759" spans="3:9">
      <c r="C759" s="48">
        <v>744</v>
      </c>
      <c r="D759" s="51">
        <f ca="1">IF('Conformity Assessment'!$I$19&lt;&gt;"Interval","-",IF(ABS($E$11-I757)&lt;=ABS($E$11-I758),D757+(RAND()-0.5)*$M$17/C759,D758+(RAND()-0.5)*$M$17/C759))</f>
        <v>1.6446444814444359</v>
      </c>
      <c r="E759" s="82">
        <f ca="1">IF('Conformity Assessment'!$I$19&lt;&gt;"Interval","-",IF($E$10="Consumer's Risk",$E$7+D759*$K$7,$E$7-D759*$K$7))</f>
        <v>93.700450083249976</v>
      </c>
      <c r="F759" s="82">
        <f ca="1">IF('Conformity Assessment'!$I$19&lt;&gt;"Interval","-",IF($E$10="Consumer's Risk",$E$8-D759*$K$8,$E$8+D759*$K$8))</f>
        <v>105.47722767602781</v>
      </c>
      <c r="G759" s="50">
        <f t="shared" ca="1" si="34"/>
        <v>5.0021574066535124E-2</v>
      </c>
      <c r="H759" s="50">
        <f t="shared" ca="1" si="35"/>
        <v>5.0021583177499183E-2</v>
      </c>
      <c r="I759" s="50">
        <f t="shared" ca="1" si="36"/>
        <v>5.0021578622017157E-2</v>
      </c>
    </row>
    <row r="760" spans="3:9">
      <c r="C760" s="48">
        <v>745</v>
      </c>
      <c r="D760" s="51">
        <f ca="1">IF('Conformity Assessment'!$I$19&lt;&gt;"Interval","-",IF(ABS($E$11-I758)&lt;=ABS($E$11-I759),D758+(RAND()-0.5)*$M$17/C760,D759+(RAND()-0.5)*$M$17/C760))</f>
        <v>1.644803367312718</v>
      </c>
      <c r="E760" s="82">
        <f ca="1">IF('Conformity Assessment'!$I$19&lt;&gt;"Interval","-",IF($E$10="Consumer's Risk",$E$7+D760*$K$7,$E$7-D760*$K$7))</f>
        <v>93.700807576453613</v>
      </c>
      <c r="F760" s="82">
        <f ca="1">IF('Conformity Assessment'!$I$19&lt;&gt;"Interval","-",IF($E$10="Consumer's Risk",$E$8-D760*$K$8,$E$8+D760*$K$8))</f>
        <v>105.47679073989002</v>
      </c>
      <c r="G760" s="50">
        <f t="shared" ca="1" si="34"/>
        <v>5.0005183774511332E-2</v>
      </c>
      <c r="H760" s="50">
        <f t="shared" ca="1" si="35"/>
        <v>5.0005192893868941E-2</v>
      </c>
      <c r="I760" s="50">
        <f t="shared" ca="1" si="36"/>
        <v>5.000518833419014E-2</v>
      </c>
    </row>
    <row r="761" spans="3:9">
      <c r="C761" s="48">
        <v>746</v>
      </c>
      <c r="D761" s="51">
        <f ca="1">IF('Conformity Assessment'!$I$19&lt;&gt;"Interval","-",IF(ABS($E$11-I759)&lt;=ABS($E$11-I760),D759+(RAND()-0.5)*$M$17/C761,D760+(RAND()-0.5)*$M$17/C761))</f>
        <v>1.6447535482515774</v>
      </c>
      <c r="E761" s="82">
        <f ca="1">IF('Conformity Assessment'!$I$19&lt;&gt;"Interval","-",IF($E$10="Consumer's Risk",$E$7+D761*$K$7,$E$7-D761*$K$7))</f>
        <v>93.700695483566051</v>
      </c>
      <c r="F761" s="82">
        <f ca="1">IF('Conformity Assessment'!$I$19&lt;&gt;"Interval","-",IF($E$10="Consumer's Risk",$E$8-D761*$K$8,$E$8+D761*$K$8))</f>
        <v>105.47692774230816</v>
      </c>
      <c r="G761" s="50">
        <f t="shared" ca="1" si="34"/>
        <v>5.0010322530599338E-2</v>
      </c>
      <c r="H761" s="50">
        <f t="shared" ca="1" si="35"/>
        <v>5.0010331647324636E-2</v>
      </c>
      <c r="I761" s="50">
        <f t="shared" ca="1" si="36"/>
        <v>5.0010327088961984E-2</v>
      </c>
    </row>
    <row r="762" spans="3:9">
      <c r="C762" s="48">
        <v>747</v>
      </c>
      <c r="D762" s="51">
        <f ca="1">IF('Conformity Assessment'!$I$19&lt;&gt;"Interval","-",IF(ABS($E$11-I760)&lt;=ABS($E$11-I761),D760+(RAND()-0.5)*$M$17/C762,D761+(RAND()-0.5)*$M$17/C762))</f>
        <v>1.6448685997091466</v>
      </c>
      <c r="E762" s="82">
        <f ca="1">IF('Conformity Assessment'!$I$19&lt;&gt;"Interval","-",IF($E$10="Consumer's Risk",$E$7+D762*$K$7,$E$7-D762*$K$7))</f>
        <v>93.700954349345579</v>
      </c>
      <c r="F762" s="82">
        <f ca="1">IF('Conformity Assessment'!$I$19&lt;&gt;"Interval","-",IF($E$10="Consumer's Risk",$E$8-D762*$K$8,$E$8+D762*$K$8))</f>
        <v>105.47661135079984</v>
      </c>
      <c r="G762" s="50">
        <f t="shared" ca="1" si="34"/>
        <v>4.999845579428247E-2</v>
      </c>
      <c r="H762" s="50">
        <f t="shared" ca="1" si="35"/>
        <v>4.9998464917088647E-2</v>
      </c>
      <c r="I762" s="50">
        <f t="shared" ca="1" si="36"/>
        <v>4.9998460355685559E-2</v>
      </c>
    </row>
    <row r="763" spans="3:9">
      <c r="C763" s="48">
        <v>748</v>
      </c>
      <c r="D763" s="51">
        <f ca="1">IF('Conformity Assessment'!$I$19&lt;&gt;"Interval","-",IF(ABS($E$11-I761)&lt;=ABS($E$11-I762),D761+(RAND()-0.5)*$M$17/C763,D762+(RAND()-0.5)*$M$17/C763))</f>
        <v>1.644884943916948</v>
      </c>
      <c r="E763" s="82">
        <f ca="1">IF('Conformity Assessment'!$I$19&lt;&gt;"Interval","-",IF($E$10="Consumer's Risk",$E$7+D763*$K$7,$E$7-D763*$K$7))</f>
        <v>93.700991123813139</v>
      </c>
      <c r="F763" s="82">
        <f ca="1">IF('Conformity Assessment'!$I$19&lt;&gt;"Interval","-",IF($E$10="Consumer's Risk",$E$8-D763*$K$8,$E$8+D763*$K$8))</f>
        <v>105.47656640422839</v>
      </c>
      <c r="G763" s="50">
        <f t="shared" ca="1" si="34"/>
        <v>4.9996770188116622E-2</v>
      </c>
      <c r="H763" s="50">
        <f t="shared" ca="1" si="35"/>
        <v>4.9996779311787462E-2</v>
      </c>
      <c r="I763" s="50">
        <f t="shared" ca="1" si="36"/>
        <v>4.9996774749952039E-2</v>
      </c>
    </row>
    <row r="764" spans="3:9">
      <c r="C764" s="48">
        <v>749</v>
      </c>
      <c r="D764" s="51">
        <f ca="1">IF('Conformity Assessment'!$I$19&lt;&gt;"Interval","-",IF(ABS($E$11-I762)&lt;=ABS($E$11-I763),D762+(RAND()-0.5)*$M$17/C764,D763+(RAND()-0.5)*$M$17/C764))</f>
        <v>1.6449920737985135</v>
      </c>
      <c r="E764" s="82">
        <f ca="1">IF('Conformity Assessment'!$I$19&lt;&gt;"Interval","-",IF($E$10="Consumer's Risk",$E$7+D764*$K$7,$E$7-D764*$K$7))</f>
        <v>93.701232166046651</v>
      </c>
      <c r="F764" s="82">
        <f ca="1">IF('Conformity Assessment'!$I$19&lt;&gt;"Interval","-",IF($E$10="Consumer's Risk",$E$8-D764*$K$8,$E$8+D764*$K$8))</f>
        <v>105.47627179705408</v>
      </c>
      <c r="G764" s="50">
        <f t="shared" ca="1" si="34"/>
        <v>4.9985722821731728E-2</v>
      </c>
      <c r="H764" s="50">
        <f t="shared" ca="1" si="35"/>
        <v>4.99857319510685E-2</v>
      </c>
      <c r="I764" s="50">
        <f t="shared" ca="1" si="36"/>
        <v>4.9985727386400114E-2</v>
      </c>
    </row>
    <row r="765" spans="3:9">
      <c r="C765" s="48">
        <v>750</v>
      </c>
      <c r="D765" s="51">
        <f ca="1">IF('Conformity Assessment'!$I$19&lt;&gt;"Interval","-",IF(ABS($E$11-I763)&lt;=ABS($E$11-I764),D763+(RAND()-0.5)*$M$17/C765,D764+(RAND()-0.5)*$M$17/C765))</f>
        <v>1.6449338140318512</v>
      </c>
      <c r="E765" s="82">
        <f ca="1">IF('Conformity Assessment'!$I$19&lt;&gt;"Interval","-",IF($E$10="Consumer's Risk",$E$7+D765*$K$7,$E$7-D765*$K$7))</f>
        <v>93.701101081571665</v>
      </c>
      <c r="F765" s="82">
        <f ca="1">IF('Conformity Assessment'!$I$19&lt;&gt;"Interval","-",IF($E$10="Consumer's Risk",$E$8-D765*$K$8,$E$8+D765*$K$8))</f>
        <v>105.47643201141241</v>
      </c>
      <c r="G765" s="50">
        <f t="shared" ca="1" si="34"/>
        <v>4.9991730399717806E-2</v>
      </c>
      <c r="H765" s="50">
        <f t="shared" ca="1" si="35"/>
        <v>4.9991739525973009E-2</v>
      </c>
      <c r="I765" s="50">
        <f t="shared" ca="1" si="36"/>
        <v>4.9991734962845411E-2</v>
      </c>
    </row>
    <row r="766" spans="3:9">
      <c r="C766" s="48">
        <v>751</v>
      </c>
      <c r="D766" s="51">
        <f ca="1">IF('Conformity Assessment'!$I$19&lt;&gt;"Interval","-",IF(ABS($E$11-I764)&lt;=ABS($E$11-I765),D764+(RAND()-0.5)*$M$17/C766,D765+(RAND()-0.5)*$M$17/C766))</f>
        <v>1.6450125191946934</v>
      </c>
      <c r="E766" s="82">
        <f ca="1">IF('Conformity Assessment'!$I$19&lt;&gt;"Interval","-",IF($E$10="Consumer's Risk",$E$7+D766*$K$7,$E$7-D766*$K$7))</f>
        <v>93.701278168188054</v>
      </c>
      <c r="F766" s="82">
        <f ca="1">IF('Conformity Assessment'!$I$19&lt;&gt;"Interval","-",IF($E$10="Consumer's Risk",$E$8-D766*$K$8,$E$8+D766*$K$8))</f>
        <v>105.4762155722146</v>
      </c>
      <c r="G766" s="50">
        <f t="shared" ca="1" si="34"/>
        <v>4.9983614688312646E-2</v>
      </c>
      <c r="H766" s="50">
        <f t="shared" ca="1" si="35"/>
        <v>4.9983623818731532E-2</v>
      </c>
      <c r="I766" s="50">
        <f t="shared" ca="1" si="36"/>
        <v>4.9983619253522085E-2</v>
      </c>
    </row>
    <row r="767" spans="3:9">
      <c r="C767" s="48">
        <v>752</v>
      </c>
      <c r="D767" s="51">
        <f ca="1">IF('Conformity Assessment'!$I$19&lt;&gt;"Interval","-",IF(ABS($E$11-I765)&lt;=ABS($E$11-I766),D765+(RAND()-0.5)*$M$17/C767,D766+(RAND()-0.5)*$M$17/C767))</f>
        <v>1.6450509188750557</v>
      </c>
      <c r="E767" s="82">
        <f ca="1">IF('Conformity Assessment'!$I$19&lt;&gt;"Interval","-",IF($E$10="Consumer's Risk",$E$7+D767*$K$7,$E$7-D767*$K$7))</f>
        <v>93.701364567468872</v>
      </c>
      <c r="F767" s="82">
        <f ca="1">IF('Conformity Assessment'!$I$19&lt;&gt;"Interval","-",IF($E$10="Consumer's Risk",$E$8-D767*$K$8,$E$8+D767*$K$8))</f>
        <v>105.4761099730936</v>
      </c>
      <c r="G767" s="50">
        <f t="shared" ca="1" si="34"/>
        <v>4.9979655472714851E-2</v>
      </c>
      <c r="H767" s="50">
        <f t="shared" ca="1" si="35"/>
        <v>4.9979664605165959E-2</v>
      </c>
      <c r="I767" s="50">
        <f t="shared" ca="1" si="36"/>
        <v>4.9979660038940402E-2</v>
      </c>
    </row>
    <row r="768" spans="3:9">
      <c r="C768" s="48">
        <v>753</v>
      </c>
      <c r="D768" s="51">
        <f ca="1">IF('Conformity Assessment'!$I$19&lt;&gt;"Interval","-",IF(ABS($E$11-I766)&lt;=ABS($E$11-I767),D766+(RAND()-0.5)*$M$17/C768,D767+(RAND()-0.5)*$M$17/C768))</f>
        <v>1.6450644247394719</v>
      </c>
      <c r="E768" s="82">
        <f ca="1">IF('Conformity Assessment'!$I$19&lt;&gt;"Interval","-",IF($E$10="Consumer's Risk",$E$7+D768*$K$7,$E$7-D768*$K$7))</f>
        <v>93.701394955663815</v>
      </c>
      <c r="F768" s="82">
        <f ca="1">IF('Conformity Assessment'!$I$19&lt;&gt;"Interval","-",IF($E$10="Consumer's Risk",$E$8-D768*$K$8,$E$8+D768*$K$8))</f>
        <v>105.47607283196645</v>
      </c>
      <c r="G768" s="50">
        <f t="shared" ca="1" si="34"/>
        <v>4.9978263004192308E-2</v>
      </c>
      <c r="H768" s="50">
        <f t="shared" ca="1" si="35"/>
        <v>4.9978272137358358E-2</v>
      </c>
      <c r="I768" s="50">
        <f t="shared" ca="1" si="36"/>
        <v>4.9978267570775337E-2</v>
      </c>
    </row>
    <row r="769" spans="3:9">
      <c r="C769" s="48">
        <v>754</v>
      </c>
      <c r="D769" s="51">
        <f ca="1">IF('Conformity Assessment'!$I$19&lt;&gt;"Interval","-",IF(ABS($E$11-I767)&lt;=ABS($E$11-I768),D767+(RAND()-0.5)*$M$17/C769,D768+(RAND()-0.5)*$M$17/C769))</f>
        <v>1.645090200655932</v>
      </c>
      <c r="E769" s="82">
        <f ca="1">IF('Conformity Assessment'!$I$19&lt;&gt;"Interval","-",IF($E$10="Consumer's Risk",$E$7+D769*$K$7,$E$7-D769*$K$7))</f>
        <v>93.701452951475844</v>
      </c>
      <c r="F769" s="82">
        <f ca="1">IF('Conformity Assessment'!$I$19&lt;&gt;"Interval","-",IF($E$10="Consumer's Risk",$E$8-D769*$K$8,$E$8+D769*$K$8))</f>
        <v>105.47600194819618</v>
      </c>
      <c r="G769" s="50">
        <f t="shared" ca="1" si="34"/>
        <v>4.9975605566540515E-2</v>
      </c>
      <c r="H769" s="50">
        <f t="shared" ca="1" si="35"/>
        <v>4.997561470107071E-2</v>
      </c>
      <c r="I769" s="50">
        <f t="shared" ca="1" si="36"/>
        <v>4.9975610133805609E-2</v>
      </c>
    </row>
    <row r="770" spans="3:9">
      <c r="C770" s="48">
        <v>755</v>
      </c>
      <c r="D770" s="51">
        <f ca="1">IF('Conformity Assessment'!$I$19&lt;&gt;"Interval","-",IF(ABS($E$11-I768)&lt;=ABS($E$11-I769),D768+(RAND()-0.5)*$M$17/C770,D769+(RAND()-0.5)*$M$17/C770))</f>
        <v>1.6451077705779349</v>
      </c>
      <c r="E770" s="82">
        <f ca="1">IF('Conformity Assessment'!$I$19&lt;&gt;"Interval","-",IF($E$10="Consumer's Risk",$E$7+D770*$K$7,$E$7-D770*$K$7))</f>
        <v>93.701492483800351</v>
      </c>
      <c r="F770" s="82">
        <f ca="1">IF('Conformity Assessment'!$I$19&lt;&gt;"Interval","-",IF($E$10="Consumer's Risk",$E$8-D770*$K$8,$E$8+D770*$K$8))</f>
        <v>105.47595363091068</v>
      </c>
      <c r="G770" s="50">
        <f t="shared" ca="1" si="34"/>
        <v>4.997379421260998E-2</v>
      </c>
      <c r="H770" s="50">
        <f t="shared" ca="1" si="35"/>
        <v>4.9973803348070632E-2</v>
      </c>
      <c r="I770" s="50">
        <f t="shared" ca="1" si="36"/>
        <v>4.9973798780340306E-2</v>
      </c>
    </row>
    <row r="771" spans="3:9">
      <c r="C771" s="48">
        <v>756</v>
      </c>
      <c r="D771" s="51">
        <f ca="1">IF('Conformity Assessment'!$I$19&lt;&gt;"Interval","-",IF(ABS($E$11-I769)&lt;=ABS($E$11-I770),D769+(RAND()-0.5)*$M$17/C771,D770+(RAND()-0.5)*$M$17/C771))</f>
        <v>1.6451127080759798</v>
      </c>
      <c r="E771" s="82">
        <f ca="1">IF('Conformity Assessment'!$I$19&lt;&gt;"Interval","-",IF($E$10="Consumer's Risk",$E$7+D771*$K$7,$E$7-D771*$K$7))</f>
        <v>93.701503593170955</v>
      </c>
      <c r="F771" s="82">
        <f ca="1">IF('Conformity Assessment'!$I$19&lt;&gt;"Interval","-",IF($E$10="Consumer's Risk",$E$8-D771*$K$8,$E$8+D771*$K$8))</f>
        <v>105.47594005279106</v>
      </c>
      <c r="G771" s="50">
        <f t="shared" ca="1" si="34"/>
        <v>4.9973285195500164E-2</v>
      </c>
      <c r="H771" s="50">
        <f t="shared" ca="1" si="35"/>
        <v>4.9973294331222481E-2</v>
      </c>
      <c r="I771" s="50">
        <f t="shared" ca="1" si="36"/>
        <v>4.9973289763361323E-2</v>
      </c>
    </row>
    <row r="772" spans="3:9">
      <c r="C772" s="48">
        <v>757</v>
      </c>
      <c r="D772" s="51">
        <f ca="1">IF('Conformity Assessment'!$I$19&lt;&gt;"Interval","-",IF(ABS($E$11-I770)&lt;=ABS($E$11-I771),D770+(RAND()-0.5)*$M$17/C772,D771+(RAND()-0.5)*$M$17/C772))</f>
        <v>1.6449763303915372</v>
      </c>
      <c r="E772" s="82">
        <f ca="1">IF('Conformity Assessment'!$I$19&lt;&gt;"Interval","-",IF($E$10="Consumer's Risk",$E$7+D772*$K$7,$E$7-D772*$K$7))</f>
        <v>93.701196743380962</v>
      </c>
      <c r="F772" s="82">
        <f ca="1">IF('Conformity Assessment'!$I$19&lt;&gt;"Interval","-",IF($E$10="Consumer's Risk",$E$8-D772*$K$8,$E$8+D772*$K$8))</f>
        <v>105.47631509142327</v>
      </c>
      <c r="G772" s="50">
        <f t="shared" ca="1" si="34"/>
        <v>4.9987346179380443E-2</v>
      </c>
      <c r="H772" s="50">
        <f t="shared" ca="1" si="35"/>
        <v>4.9987355307884826E-2</v>
      </c>
      <c r="I772" s="50">
        <f t="shared" ca="1" si="36"/>
        <v>4.9987350743632634E-2</v>
      </c>
    </row>
    <row r="773" spans="3:9">
      <c r="C773" s="48">
        <v>758</v>
      </c>
      <c r="D773" s="51">
        <f ca="1">IF('Conformity Assessment'!$I$19&lt;&gt;"Interval","-",IF(ABS($E$11-I771)&lt;=ABS($E$11-I772),D771+(RAND()-0.5)*$M$17/C773,D772+(RAND()-0.5)*$M$17/C773))</f>
        <v>1.6450970176698319</v>
      </c>
      <c r="E773" s="82">
        <f ca="1">IF('Conformity Assessment'!$I$19&lt;&gt;"Interval","-",IF($E$10="Consumer's Risk",$E$7+D773*$K$7,$E$7-D773*$K$7))</f>
        <v>93.701468289757116</v>
      </c>
      <c r="F773" s="82">
        <f ca="1">IF('Conformity Assessment'!$I$19&lt;&gt;"Interval","-",IF($E$10="Consumer's Risk",$E$8-D773*$K$8,$E$8+D773*$K$8))</f>
        <v>105.47598320140796</v>
      </c>
      <c r="G773" s="50">
        <f t="shared" ca="1" si="34"/>
        <v>4.9974902766941644E-2</v>
      </c>
      <c r="H773" s="50">
        <f t="shared" ca="1" si="35"/>
        <v>4.9974911901832543E-2</v>
      </c>
      <c r="I773" s="50">
        <f t="shared" ca="1" si="36"/>
        <v>4.9974907334387093E-2</v>
      </c>
    </row>
    <row r="774" spans="3:9">
      <c r="C774" s="48">
        <v>759</v>
      </c>
      <c r="D774" s="51">
        <f ca="1">IF('Conformity Assessment'!$I$19&lt;&gt;"Interval","-",IF(ABS($E$11-I772)&lt;=ABS($E$11-I773),D772+(RAND()-0.5)*$M$17/C774,D773+(RAND()-0.5)*$M$17/C774))</f>
        <v>1.6450140718833539</v>
      </c>
      <c r="E774" s="82">
        <f ca="1">IF('Conformity Assessment'!$I$19&lt;&gt;"Interval","-",IF($E$10="Consumer's Risk",$E$7+D774*$K$7,$E$7-D774*$K$7))</f>
        <v>93.701281661737539</v>
      </c>
      <c r="F774" s="82">
        <f ca="1">IF('Conformity Assessment'!$I$19&lt;&gt;"Interval","-",IF($E$10="Consumer's Risk",$E$8-D774*$K$8,$E$8+D774*$K$8))</f>
        <v>105.47621130232078</v>
      </c>
      <c r="G774" s="50">
        <f t="shared" ca="1" si="34"/>
        <v>4.9983454592827048E-2</v>
      </c>
      <c r="H774" s="50">
        <f t="shared" ca="1" si="35"/>
        <v>4.9983463723327827E-2</v>
      </c>
      <c r="I774" s="50">
        <f t="shared" ca="1" si="36"/>
        <v>4.9983459158077434E-2</v>
      </c>
    </row>
    <row r="775" spans="3:9">
      <c r="C775" s="48">
        <v>760</v>
      </c>
      <c r="D775" s="51">
        <f ca="1">IF('Conformity Assessment'!$I$19&lt;&gt;"Interval","-",IF(ABS($E$11-I773)&lt;=ABS($E$11-I774),D773+(RAND()-0.5)*$M$17/C775,D774+(RAND()-0.5)*$M$17/C775))</f>
        <v>1.6451453589786875</v>
      </c>
      <c r="E775" s="82">
        <f ca="1">IF('Conformity Assessment'!$I$19&lt;&gt;"Interval","-",IF($E$10="Consumer's Risk",$E$7+D775*$K$7,$E$7-D775*$K$7))</f>
        <v>93.701577057702053</v>
      </c>
      <c r="F775" s="82">
        <f ca="1">IF('Conformity Assessment'!$I$19&lt;&gt;"Interval","-",IF($E$10="Consumer's Risk",$E$8-D775*$K$8,$E$8+D775*$K$8))</f>
        <v>105.47585026280861</v>
      </c>
      <c r="G775" s="50">
        <f t="shared" ca="1" si="34"/>
        <v>4.996991924899883E-2</v>
      </c>
      <c r="H775" s="50">
        <f t="shared" ca="1" si="35"/>
        <v>4.9969928386450022E-2</v>
      </c>
      <c r="I775" s="50">
        <f t="shared" ca="1" si="36"/>
        <v>4.9969923817724429E-2</v>
      </c>
    </row>
    <row r="776" spans="3:9">
      <c r="C776" s="48">
        <v>761</v>
      </c>
      <c r="D776" s="51">
        <f ca="1">IF('Conformity Assessment'!$I$19&lt;&gt;"Interval","-",IF(ABS($E$11-I774)&lt;=ABS($E$11-I775),D774+(RAND()-0.5)*$M$17/C776,D775+(RAND()-0.5)*$M$17/C776))</f>
        <v>1.6449137522364732</v>
      </c>
      <c r="E776" s="82">
        <f ca="1">IF('Conformity Assessment'!$I$19&lt;&gt;"Interval","-",IF($E$10="Consumer's Risk",$E$7+D776*$K$7,$E$7-D776*$K$7))</f>
        <v>93.701055942532065</v>
      </c>
      <c r="F776" s="82">
        <f ca="1">IF('Conformity Assessment'!$I$19&lt;&gt;"Interval","-",IF($E$10="Consumer's Risk",$E$8-D776*$K$8,$E$8+D776*$K$8))</f>
        <v>105.4764871813497</v>
      </c>
      <c r="G776" s="50">
        <f t="shared" ca="1" si="34"/>
        <v>4.9993799247074165E-2</v>
      </c>
      <c r="H776" s="50">
        <f t="shared" ca="1" si="35"/>
        <v>4.9993808372268231E-2</v>
      </c>
      <c r="I776" s="50">
        <f t="shared" ca="1" si="36"/>
        <v>4.9993803809671195E-2</v>
      </c>
    </row>
    <row r="777" spans="3:9">
      <c r="C777" s="48">
        <v>762</v>
      </c>
      <c r="D777" s="51">
        <f ca="1">IF('Conformity Assessment'!$I$19&lt;&gt;"Interval","-",IF(ABS($E$11-I775)&lt;=ABS($E$11-I776),D775+(RAND()-0.5)*$M$17/C777,D776+(RAND()-0.5)*$M$17/C777))</f>
        <v>1.6448193303023013</v>
      </c>
      <c r="E777" s="82">
        <f ca="1">IF('Conformity Assessment'!$I$19&lt;&gt;"Interval","-",IF($E$10="Consumer's Risk",$E$7+D777*$K$7,$E$7-D777*$K$7))</f>
        <v>93.700843493180173</v>
      </c>
      <c r="F777" s="82">
        <f ca="1">IF('Conformity Assessment'!$I$19&lt;&gt;"Interval","-",IF($E$10="Consumer's Risk",$E$8-D777*$K$8,$E$8+D777*$K$8))</f>
        <v>105.47674684166867</v>
      </c>
      <c r="G777" s="50">
        <f t="shared" ca="1" si="34"/>
        <v>5.0003537306866318E-2</v>
      </c>
      <c r="H777" s="50">
        <f t="shared" ca="1" si="35"/>
        <v>5.0003546427067717E-2</v>
      </c>
      <c r="I777" s="50">
        <f t="shared" ca="1" si="36"/>
        <v>5.0003541866967018E-2</v>
      </c>
    </row>
    <row r="778" spans="3:9">
      <c r="C778" s="48">
        <v>763</v>
      </c>
      <c r="D778" s="51">
        <f ca="1">IF('Conformity Assessment'!$I$19&lt;&gt;"Interval","-",IF(ABS($E$11-I776)&lt;=ABS($E$11-I777),D776+(RAND()-0.5)*$M$17/C778,D777+(RAND()-0.5)*$M$17/C778))</f>
        <v>1.6447945678393721</v>
      </c>
      <c r="E778" s="82">
        <f ca="1">IF('Conformity Assessment'!$I$19&lt;&gt;"Interval","-",IF($E$10="Consumer's Risk",$E$7+D778*$K$7,$E$7-D778*$K$7))</f>
        <v>93.700787777638581</v>
      </c>
      <c r="F778" s="82">
        <f ca="1">IF('Conformity Assessment'!$I$19&lt;&gt;"Interval","-",IF($E$10="Consumer's Risk",$E$8-D778*$K$8,$E$8+D778*$K$8))</f>
        <v>105.47681493844172</v>
      </c>
      <c r="G778" s="50">
        <f t="shared" ca="1" si="34"/>
        <v>5.0006091395426153E-2</v>
      </c>
      <c r="H778" s="50">
        <f t="shared" ca="1" si="35"/>
        <v>5.0006100514318502E-2</v>
      </c>
      <c r="I778" s="50">
        <f t="shared" ca="1" si="36"/>
        <v>5.0006095954872327E-2</v>
      </c>
    </row>
    <row r="779" spans="3:9">
      <c r="C779" s="48">
        <v>764</v>
      </c>
      <c r="D779" s="51">
        <f ca="1">IF('Conformity Assessment'!$I$19&lt;&gt;"Interval","-",IF(ABS($E$11-I777)&lt;=ABS($E$11-I778),D777+(RAND()-0.5)*$M$17/C779,D778+(RAND()-0.5)*$M$17/C779))</f>
        <v>1.6448537049635488</v>
      </c>
      <c r="E779" s="82">
        <f ca="1">IF('Conformity Assessment'!$I$19&lt;&gt;"Interval","-",IF($E$10="Consumer's Risk",$E$7+D779*$K$7,$E$7-D779*$K$7))</f>
        <v>93.700920836167981</v>
      </c>
      <c r="F779" s="82">
        <f ca="1">IF('Conformity Assessment'!$I$19&lt;&gt;"Interval","-",IF($E$10="Consumer's Risk",$E$8-D779*$K$8,$E$8+D779*$K$8))</f>
        <v>105.47665231135024</v>
      </c>
      <c r="G779" s="50">
        <f t="shared" ca="1" si="34"/>
        <v>4.9999991954392968E-2</v>
      </c>
      <c r="H779" s="50">
        <f t="shared" ca="1" si="35"/>
        <v>5.0000001076411567E-2</v>
      </c>
      <c r="I779" s="50">
        <f t="shared" ca="1" si="36"/>
        <v>4.9999996515402267E-2</v>
      </c>
    </row>
    <row r="780" spans="3:9">
      <c r="C780" s="48">
        <v>765</v>
      </c>
      <c r="D780" s="51">
        <f ca="1">IF('Conformity Assessment'!$I$19&lt;&gt;"Interval","-",IF(ABS($E$11-I778)&lt;=ABS($E$11-I779),D778+(RAND()-0.5)*$M$17/C780,D779+(RAND()-0.5)*$M$17/C780))</f>
        <v>1.6447944707745423</v>
      </c>
      <c r="E780" s="82">
        <f ca="1">IF('Conformity Assessment'!$I$19&lt;&gt;"Interval","-",IF($E$10="Consumer's Risk",$E$7+D780*$K$7,$E$7-D780*$K$7))</f>
        <v>93.700787559242727</v>
      </c>
      <c r="F780" s="82">
        <f ca="1">IF('Conformity Assessment'!$I$19&lt;&gt;"Interval","-",IF($E$10="Consumer's Risk",$E$8-D780*$K$8,$E$8+D780*$K$8))</f>
        <v>105.47681520537</v>
      </c>
      <c r="G780" s="50">
        <f t="shared" ca="1" si="34"/>
        <v>5.0006101407242293E-2</v>
      </c>
      <c r="H780" s="50">
        <f t="shared" ca="1" si="35"/>
        <v>5.0006110526130076E-2</v>
      </c>
      <c r="I780" s="50">
        <f t="shared" ca="1" si="36"/>
        <v>5.0006105966686185E-2</v>
      </c>
    </row>
    <row r="781" spans="3:9">
      <c r="C781" s="48">
        <v>766</v>
      </c>
      <c r="D781" s="51">
        <f ca="1">IF('Conformity Assessment'!$I$19&lt;&gt;"Interval","-",IF(ABS($E$11-I779)&lt;=ABS($E$11-I780),D779+(RAND()-0.5)*$M$17/C781,D780+(RAND()-0.5)*$M$17/C781))</f>
        <v>1.6448208180329653</v>
      </c>
      <c r="E781" s="82">
        <f ca="1">IF('Conformity Assessment'!$I$19&lt;&gt;"Interval","-",IF($E$10="Consumer's Risk",$E$7+D781*$K$7,$E$7-D781*$K$7))</f>
        <v>93.700846840574172</v>
      </c>
      <c r="F781" s="82">
        <f ca="1">IF('Conformity Assessment'!$I$19&lt;&gt;"Interval","-",IF($E$10="Consumer's Risk",$E$8-D781*$K$8,$E$8+D781*$K$8))</f>
        <v>105.47674275040934</v>
      </c>
      <c r="G781" s="50">
        <f t="shared" ca="1" si="34"/>
        <v>5.000338386034299E-2</v>
      </c>
      <c r="H781" s="50">
        <f t="shared" ca="1" si="35"/>
        <v>5.0003392980623312E-2</v>
      </c>
      <c r="I781" s="50">
        <f t="shared" ca="1" si="36"/>
        <v>5.0003388420483151E-2</v>
      </c>
    </row>
    <row r="782" spans="3:9">
      <c r="C782" s="48">
        <v>767</v>
      </c>
      <c r="D782" s="51">
        <f ca="1">IF('Conformity Assessment'!$I$19&lt;&gt;"Interval","-",IF(ABS($E$11-I780)&lt;=ABS($E$11-I781),D780+(RAND()-0.5)*$M$17/C782,D781+(RAND()-0.5)*$M$17/C782))</f>
        <v>1.6448814386007253</v>
      </c>
      <c r="E782" s="82">
        <f ca="1">IF('Conformity Assessment'!$I$19&lt;&gt;"Interval","-",IF($E$10="Consumer's Risk",$E$7+D782*$K$7,$E$7-D782*$K$7))</f>
        <v>93.700983236851627</v>
      </c>
      <c r="F782" s="82">
        <f ca="1">IF('Conformity Assessment'!$I$19&lt;&gt;"Interval","-",IF($E$10="Consumer's Risk",$E$8-D782*$K$8,$E$8+D782*$K$8))</f>
        <v>105.47657604384801</v>
      </c>
      <c r="G782" s="50">
        <f t="shared" ca="1" si="34"/>
        <v>4.999713169357025E-2</v>
      </c>
      <c r="H782" s="50">
        <f t="shared" ca="1" si="35"/>
        <v>4.9997140817055565E-2</v>
      </c>
      <c r="I782" s="50">
        <f t="shared" ca="1" si="36"/>
        <v>4.9997136255312907E-2</v>
      </c>
    </row>
    <row r="783" spans="3:9">
      <c r="C783" s="48">
        <v>768</v>
      </c>
      <c r="D783" s="51">
        <f ca="1">IF('Conformity Assessment'!$I$19&lt;&gt;"Interval","-",IF(ABS($E$11-I781)&lt;=ABS($E$11-I782),D781+(RAND()-0.5)*$M$17/C783,D782+(RAND()-0.5)*$M$17/C783))</f>
        <v>1.6449652444609153</v>
      </c>
      <c r="E783" s="82">
        <f ca="1">IF('Conformity Assessment'!$I$19&lt;&gt;"Interval","-",IF($E$10="Consumer's Risk",$E$7+D783*$K$7,$E$7-D783*$K$7))</f>
        <v>93.701171800037059</v>
      </c>
      <c r="F783" s="82">
        <f ca="1">IF('Conformity Assessment'!$I$19&lt;&gt;"Interval","-",IF($E$10="Consumer's Risk",$E$8-D783*$K$8,$E$8+D783*$K$8))</f>
        <v>105.47634557773249</v>
      </c>
      <c r="G783" s="50">
        <f t="shared" ca="1" si="34"/>
        <v>4.9988489313609864E-2</v>
      </c>
      <c r="H783" s="50">
        <f t="shared" ca="1" si="35"/>
        <v>4.9988498441527821E-2</v>
      </c>
      <c r="I783" s="50">
        <f t="shared" ca="1" si="36"/>
        <v>4.9988493877568846E-2</v>
      </c>
    </row>
    <row r="784" spans="3:9">
      <c r="C784" s="48">
        <v>769</v>
      </c>
      <c r="D784" s="51">
        <f ca="1">IF('Conformity Assessment'!$I$19&lt;&gt;"Interval","-",IF(ABS($E$11-I782)&lt;=ABS($E$11-I783),D782+(RAND()-0.5)*$M$17/C784,D783+(RAND()-0.5)*$M$17/C784))</f>
        <v>1.6447949722711848</v>
      </c>
      <c r="E784" s="82">
        <f ca="1">IF('Conformity Assessment'!$I$19&lt;&gt;"Interval","-",IF($E$10="Consumer's Risk",$E$7+D784*$K$7,$E$7-D784*$K$7))</f>
        <v>93.700788687610171</v>
      </c>
      <c r="F784" s="82">
        <f ca="1">IF('Conformity Assessment'!$I$19&lt;&gt;"Interval","-",IF($E$10="Consumer's Risk",$E$8-D784*$K$8,$E$8+D784*$K$8))</f>
        <v>105.47681382625424</v>
      </c>
      <c r="G784" s="50">
        <f t="shared" ref="G784:G847" ca="1" si="37">IF(E784="-","-",IF($G$13="Consumer's Risk",_xlfn.NORM.DIST($E$7,E784,$K$7,TRUE)+(1-_xlfn.NORM.DIST($E$8,E784,$K$7,TRUE)),(_xlfn.NORM.DIST($E$8,E784,$K$7,TRUE)-_xlfn.NORM.DIST($E$7,E784,$K$7,TRUE))))</f>
        <v>5.0006049680053441E-2</v>
      </c>
      <c r="H784" s="50">
        <f t="shared" ref="H784:H847" ca="1" si="38">IF(F784="-","-",IF($G$13="Consumer's Risk",_xlfn.NORM.DIST($E$7,F784,$K$8,TRUE)+(1-_xlfn.NORM.DIST($E$8,F784,$K$8,TRUE)),(_xlfn.NORM.DIST($E$8,F784,$K$8,TRUE)-_xlfn.NORM.DIST($E$7,F784,$K$8,TRUE))))</f>
        <v>5.0006058798967939E-2</v>
      </c>
      <c r="I784" s="50">
        <f t="shared" ref="I784:I847" ca="1" si="39">IF(COUNT(G784:H784)=0,"-",AVERAGE(G784:H784))</f>
        <v>5.000605423951069E-2</v>
      </c>
    </row>
    <row r="785" spans="3:9">
      <c r="C785" s="48">
        <v>770</v>
      </c>
      <c r="D785" s="51">
        <f ca="1">IF('Conformity Assessment'!$I$19&lt;&gt;"Interval","-",IF(ABS($E$11-I783)&lt;=ABS($E$11-I784),D783+(RAND()-0.5)*$M$17/C785,D784+(RAND()-0.5)*$M$17/C785))</f>
        <v>1.6448282014387736</v>
      </c>
      <c r="E785" s="82">
        <f ca="1">IF('Conformity Assessment'!$I$19&lt;&gt;"Interval","-",IF($E$10="Consumer's Risk",$E$7+D785*$K$7,$E$7-D785*$K$7))</f>
        <v>93.700863453237247</v>
      </c>
      <c r="F785" s="82">
        <f ca="1">IF('Conformity Assessment'!$I$19&lt;&gt;"Interval","-",IF($E$10="Consumer's Risk",$E$8-D785*$K$8,$E$8+D785*$K$8))</f>
        <v>105.47672244604337</v>
      </c>
      <c r="G785" s="50">
        <f t="shared" ca="1" si="37"/>
        <v>5.0002622331585429E-2</v>
      </c>
      <c r="H785" s="50">
        <f t="shared" ca="1" si="38"/>
        <v>5.0002631452256224E-2</v>
      </c>
      <c r="I785" s="50">
        <f t="shared" ca="1" si="39"/>
        <v>5.0002626891920823E-2</v>
      </c>
    </row>
    <row r="786" spans="3:9">
      <c r="C786" s="48">
        <v>771</v>
      </c>
      <c r="D786" s="51">
        <f ca="1">IF('Conformity Assessment'!$I$19&lt;&gt;"Interval","-",IF(ABS($E$11-I784)&lt;=ABS($E$11-I785),D784+(RAND()-0.5)*$M$17/C786,D785+(RAND()-0.5)*$M$17/C786))</f>
        <v>1.6449110788827876</v>
      </c>
      <c r="E786" s="82">
        <f ca="1">IF('Conformity Assessment'!$I$19&lt;&gt;"Interval","-",IF($E$10="Consumer's Risk",$E$7+D786*$K$7,$E$7-D786*$K$7))</f>
        <v>93.701049927486267</v>
      </c>
      <c r="F786" s="82">
        <f ca="1">IF('Conformity Assessment'!$I$19&lt;&gt;"Interval","-",IF($E$10="Consumer's Risk",$E$8-D786*$K$8,$E$8+D786*$K$8))</f>
        <v>105.47649453307233</v>
      </c>
      <c r="G786" s="50">
        <f t="shared" ca="1" si="37"/>
        <v>4.9994074938458005E-2</v>
      </c>
      <c r="H786" s="50">
        <f t="shared" ca="1" si="38"/>
        <v>4.9994084063510122E-2</v>
      </c>
      <c r="I786" s="50">
        <f t="shared" ca="1" si="39"/>
        <v>4.9994079500984064E-2</v>
      </c>
    </row>
    <row r="787" spans="3:9">
      <c r="C787" s="48">
        <v>772</v>
      </c>
      <c r="D787" s="51">
        <f ca="1">IF('Conformity Assessment'!$I$19&lt;&gt;"Interval","-",IF(ABS($E$11-I785)&lt;=ABS($E$11-I786),D785+(RAND()-0.5)*$M$17/C787,D786+(RAND()-0.5)*$M$17/C787))</f>
        <v>1.644946875737904</v>
      </c>
      <c r="E787" s="82">
        <f ca="1">IF('Conformity Assessment'!$I$19&lt;&gt;"Interval","-",IF($E$10="Consumer's Risk",$E$7+D787*$K$7,$E$7-D787*$K$7))</f>
        <v>93.701130470410277</v>
      </c>
      <c r="F787" s="82">
        <f ca="1">IF('Conformity Assessment'!$I$19&lt;&gt;"Interval","-",IF($E$10="Consumer's Risk",$E$8-D787*$K$8,$E$8+D787*$K$8))</f>
        <v>105.47639609172076</v>
      </c>
      <c r="G787" s="50">
        <f t="shared" ca="1" si="37"/>
        <v>4.9990383464443275E-2</v>
      </c>
      <c r="H787" s="50">
        <f t="shared" ca="1" si="38"/>
        <v>4.9990392591388724E-2</v>
      </c>
      <c r="I787" s="50">
        <f t="shared" ca="1" si="39"/>
        <v>4.9990388027916E-2</v>
      </c>
    </row>
    <row r="788" spans="3:9">
      <c r="C788" s="48">
        <v>773</v>
      </c>
      <c r="D788" s="51">
        <f ca="1">IF('Conformity Assessment'!$I$19&lt;&gt;"Interval","-",IF(ABS($E$11-I786)&lt;=ABS($E$11-I787),D786+(RAND()-0.5)*$M$17/C788,D787+(RAND()-0.5)*$M$17/C788))</f>
        <v>1.6447875096873448</v>
      </c>
      <c r="E788" s="82">
        <f ca="1">IF('Conformity Assessment'!$I$19&lt;&gt;"Interval","-",IF($E$10="Consumer's Risk",$E$7+D788*$K$7,$E$7-D788*$K$7))</f>
        <v>93.700771896796525</v>
      </c>
      <c r="F788" s="82">
        <f ca="1">IF('Conformity Assessment'!$I$19&lt;&gt;"Interval","-",IF($E$10="Consumer's Risk",$E$8-D788*$K$8,$E$8+D788*$K$8))</f>
        <v>105.4768343483598</v>
      </c>
      <c r="G788" s="50">
        <f t="shared" ca="1" si="37"/>
        <v>5.0006819417398443E-2</v>
      </c>
      <c r="H788" s="50">
        <f t="shared" ca="1" si="38"/>
        <v>5.0006828535918278E-2</v>
      </c>
      <c r="I788" s="50">
        <f t="shared" ca="1" si="39"/>
        <v>5.0006823976658357E-2</v>
      </c>
    </row>
    <row r="789" spans="3:9">
      <c r="C789" s="48">
        <v>774</v>
      </c>
      <c r="D789" s="51">
        <f ca="1">IF('Conformity Assessment'!$I$19&lt;&gt;"Interval","-",IF(ABS($E$11-I787)&lt;=ABS($E$11-I788),D787+(RAND()-0.5)*$M$17/C789,D788+(RAND()-0.5)*$M$17/C789))</f>
        <v>1.6447648617228485</v>
      </c>
      <c r="E789" s="82">
        <f ca="1">IF('Conformity Assessment'!$I$19&lt;&gt;"Interval","-",IF($E$10="Consumer's Risk",$E$7+D789*$K$7,$E$7-D789*$K$7))</f>
        <v>93.700720938876415</v>
      </c>
      <c r="F789" s="82">
        <f ca="1">IF('Conformity Assessment'!$I$19&lt;&gt;"Interval","-",IF($E$10="Consumer's Risk",$E$8-D789*$K$8,$E$8+D789*$K$8))</f>
        <v>105.47689663026216</v>
      </c>
      <c r="G789" s="50">
        <f t="shared" ca="1" si="37"/>
        <v>5.0009155527266307E-2</v>
      </c>
      <c r="H789" s="50">
        <f t="shared" ca="1" si="38"/>
        <v>5.0009164644589391E-2</v>
      </c>
      <c r="I789" s="50">
        <f t="shared" ca="1" si="39"/>
        <v>5.0009160085927845E-2</v>
      </c>
    </row>
    <row r="790" spans="3:9">
      <c r="C790" s="48">
        <v>775</v>
      </c>
      <c r="D790" s="51">
        <f ca="1">IF('Conformity Assessment'!$I$19&lt;&gt;"Interval","-",IF(ABS($E$11-I788)&lt;=ABS($E$11-I789),D788+(RAND()-0.5)*$M$17/C790,D789+(RAND()-0.5)*$M$17/C790))</f>
        <v>1.6447901735275479</v>
      </c>
      <c r="E790" s="82">
        <f ca="1">IF('Conformity Assessment'!$I$19&lt;&gt;"Interval","-",IF($E$10="Consumer's Risk",$E$7+D790*$K$7,$E$7-D790*$K$7))</f>
        <v>93.700777890436981</v>
      </c>
      <c r="F790" s="82">
        <f ca="1">IF('Conformity Assessment'!$I$19&lt;&gt;"Interval","-",IF($E$10="Consumer's Risk",$E$8-D790*$K$8,$E$8+D790*$K$8))</f>
        <v>105.47682702279924</v>
      </c>
      <c r="G790" s="50">
        <f t="shared" ca="1" si="37"/>
        <v>5.0006544651255758E-2</v>
      </c>
      <c r="H790" s="50">
        <f t="shared" ca="1" si="38"/>
        <v>5.000655376991623E-2</v>
      </c>
      <c r="I790" s="50">
        <f t="shared" ca="1" si="39"/>
        <v>5.000654921058599E-2</v>
      </c>
    </row>
    <row r="791" spans="3:9">
      <c r="C791" s="48">
        <v>776</v>
      </c>
      <c r="D791" s="51">
        <f ca="1">IF('Conformity Assessment'!$I$19&lt;&gt;"Interval","-",IF(ABS($E$11-I789)&lt;=ABS($E$11-I790),D789+(RAND()-0.5)*$M$17/C791,D790+(RAND()-0.5)*$M$17/C791))</f>
        <v>1.6448586716199882</v>
      </c>
      <c r="E791" s="82">
        <f ca="1">IF('Conformity Assessment'!$I$19&lt;&gt;"Interval","-",IF($E$10="Consumer's Risk",$E$7+D791*$K$7,$E$7-D791*$K$7))</f>
        <v>93.700932011144971</v>
      </c>
      <c r="F791" s="82">
        <f ca="1">IF('Conformity Assessment'!$I$19&lt;&gt;"Interval","-",IF($E$10="Consumer's Risk",$E$8-D791*$K$8,$E$8+D791*$K$8))</f>
        <v>105.47663865304503</v>
      </c>
      <c r="G791" s="50">
        <f t="shared" ca="1" si="37"/>
        <v>4.9999479717258703E-2</v>
      </c>
      <c r="H791" s="50">
        <f t="shared" ca="1" si="38"/>
        <v>4.9999488839539898E-2</v>
      </c>
      <c r="I791" s="50">
        <f t="shared" ca="1" si="39"/>
        <v>4.99994842783993E-2</v>
      </c>
    </row>
    <row r="792" spans="3:9">
      <c r="C792" s="48">
        <v>777</v>
      </c>
      <c r="D792" s="51">
        <f ca="1">IF('Conformity Assessment'!$I$19&lt;&gt;"Interval","-",IF(ABS($E$11-I790)&lt;=ABS($E$11-I791),D790+(RAND()-0.5)*$M$17/C792,D791+(RAND()-0.5)*$M$17/C792))</f>
        <v>1.6449470172320131</v>
      </c>
      <c r="E792" s="82">
        <f ca="1">IF('Conformity Assessment'!$I$19&lt;&gt;"Interval","-",IF($E$10="Consumer's Risk",$E$7+D792*$K$7,$E$7-D792*$K$7))</f>
        <v>93.701130788772033</v>
      </c>
      <c r="F792" s="82">
        <f ca="1">IF('Conformity Assessment'!$I$19&lt;&gt;"Interval","-",IF($E$10="Consumer's Risk",$E$8-D792*$K$8,$E$8+D792*$K$8))</f>
        <v>105.47639570261197</v>
      </c>
      <c r="G792" s="50">
        <f t="shared" ca="1" si="37"/>
        <v>4.9990368873597084E-2</v>
      </c>
      <c r="H792" s="50">
        <f t="shared" ca="1" si="38"/>
        <v>4.9990378000550784E-2</v>
      </c>
      <c r="I792" s="50">
        <f t="shared" ca="1" si="39"/>
        <v>4.9990373437073937E-2</v>
      </c>
    </row>
    <row r="793" spans="3:9">
      <c r="C793" s="48">
        <v>778</v>
      </c>
      <c r="D793" s="51">
        <f ca="1">IF('Conformity Assessment'!$I$19&lt;&gt;"Interval","-",IF(ABS($E$11-I791)&lt;=ABS($E$11-I792),D791+(RAND()-0.5)*$M$17/C793,D792+(RAND()-0.5)*$M$17/C793))</f>
        <v>1.644976920468316</v>
      </c>
      <c r="E793" s="82">
        <f ca="1">IF('Conformity Assessment'!$I$19&lt;&gt;"Interval","-",IF($E$10="Consumer's Risk",$E$7+D793*$K$7,$E$7-D793*$K$7))</f>
        <v>93.70119807105371</v>
      </c>
      <c r="F793" s="82">
        <f ca="1">IF('Conformity Assessment'!$I$19&lt;&gt;"Interval","-",IF($E$10="Consumer's Risk",$E$8-D793*$K$8,$E$8+D793*$K$8))</f>
        <v>105.47631346871214</v>
      </c>
      <c r="G793" s="50">
        <f t="shared" ca="1" si="37"/>
        <v>4.9987285333745864E-2</v>
      </c>
      <c r="H793" s="50">
        <f t="shared" ca="1" si="38"/>
        <v>4.9987294462281409E-2</v>
      </c>
      <c r="I793" s="50">
        <f t="shared" ca="1" si="39"/>
        <v>4.998728989801364E-2</v>
      </c>
    </row>
    <row r="794" spans="3:9">
      <c r="C794" s="48">
        <v>779</v>
      </c>
      <c r="D794" s="51">
        <f ca="1">IF('Conformity Assessment'!$I$19&lt;&gt;"Interval","-",IF(ABS($E$11-I792)&lt;=ABS($E$11-I793),D792+(RAND()-0.5)*$M$17/C794,D793+(RAND()-0.5)*$M$17/C794))</f>
        <v>1.6449176677535553</v>
      </c>
      <c r="E794" s="82">
        <f ca="1">IF('Conformity Assessment'!$I$19&lt;&gt;"Interval","-",IF($E$10="Consumer's Risk",$E$7+D794*$K$7,$E$7-D794*$K$7))</f>
        <v>93.701064752445504</v>
      </c>
      <c r="F794" s="82">
        <f ca="1">IF('Conformity Assessment'!$I$19&lt;&gt;"Interval","-",IF($E$10="Consumer's Risk",$E$8-D794*$K$8,$E$8+D794*$K$8))</f>
        <v>105.47647641367772</v>
      </c>
      <c r="G794" s="50">
        <f t="shared" ca="1" si="37"/>
        <v>4.9993395458949035E-2</v>
      </c>
      <c r="H794" s="50">
        <f t="shared" ca="1" si="38"/>
        <v>4.9993404584350157E-2</v>
      </c>
      <c r="I794" s="50">
        <f t="shared" ca="1" si="39"/>
        <v>4.9993400021649592E-2</v>
      </c>
    </row>
    <row r="795" spans="3:9">
      <c r="C795" s="48">
        <v>780</v>
      </c>
      <c r="D795" s="51">
        <f ca="1">IF('Conformity Assessment'!$I$19&lt;&gt;"Interval","-",IF(ABS($E$11-I793)&lt;=ABS($E$11-I794),D793+(RAND()-0.5)*$M$17/C795,D794+(RAND()-0.5)*$M$17/C795))</f>
        <v>1.6449514831542391</v>
      </c>
      <c r="E795" s="82">
        <f ca="1">IF('Conformity Assessment'!$I$19&lt;&gt;"Interval","-",IF($E$10="Consumer's Risk",$E$7+D795*$K$7,$E$7-D795*$K$7))</f>
        <v>93.701140837097043</v>
      </c>
      <c r="F795" s="82">
        <f ca="1">IF('Conformity Assessment'!$I$19&lt;&gt;"Interval","-",IF($E$10="Consumer's Risk",$E$8-D795*$K$8,$E$8+D795*$K$8))</f>
        <v>105.47638342132583</v>
      </c>
      <c r="G795" s="50">
        <f t="shared" ca="1" si="37"/>
        <v>4.9989908350290171E-2</v>
      </c>
      <c r="H795" s="50">
        <f t="shared" ca="1" si="38"/>
        <v>4.9989917477479877E-2</v>
      </c>
      <c r="I795" s="50">
        <f t="shared" ca="1" si="39"/>
        <v>4.9989912913885021E-2</v>
      </c>
    </row>
    <row r="796" spans="3:9">
      <c r="C796" s="48">
        <v>781</v>
      </c>
      <c r="D796" s="51">
        <f ca="1">IF('Conformity Assessment'!$I$19&lt;&gt;"Interval","-",IF(ABS($E$11-I794)&lt;=ABS($E$11-I795),D794+(RAND()-0.5)*$M$17/C796,D795+(RAND()-0.5)*$M$17/C796))</f>
        <v>1.6448716893499458</v>
      </c>
      <c r="E796" s="82">
        <f ca="1">IF('Conformity Assessment'!$I$19&lt;&gt;"Interval","-",IF($E$10="Consumer's Risk",$E$7+D796*$K$7,$E$7-D796*$K$7))</f>
        <v>93.700961301037381</v>
      </c>
      <c r="F796" s="82">
        <f ca="1">IF('Conformity Assessment'!$I$19&lt;&gt;"Interval","-",IF($E$10="Consumer's Risk",$E$8-D796*$K$8,$E$8+D796*$K$8))</f>
        <v>105.47660285428765</v>
      </c>
      <c r="G796" s="50">
        <f t="shared" ca="1" si="37"/>
        <v>4.9998137150857311E-2</v>
      </c>
      <c r="H796" s="50">
        <f t="shared" ca="1" si="38"/>
        <v>4.9998146273827142E-2</v>
      </c>
      <c r="I796" s="50">
        <f t="shared" ca="1" si="39"/>
        <v>4.9998141712342223E-2</v>
      </c>
    </row>
    <row r="797" spans="3:9">
      <c r="C797" s="48">
        <v>782</v>
      </c>
      <c r="D797" s="51">
        <f ca="1">IF('Conformity Assessment'!$I$19&lt;&gt;"Interval","-",IF(ABS($E$11-I795)&lt;=ABS($E$11-I796),D795+(RAND()-0.5)*$M$17/C797,D796+(RAND()-0.5)*$M$17/C797))</f>
        <v>1.6448936109356112</v>
      </c>
      <c r="E797" s="82">
        <f ca="1">IF('Conformity Assessment'!$I$19&lt;&gt;"Interval","-",IF($E$10="Consumer's Risk",$E$7+D797*$K$7,$E$7-D797*$K$7))</f>
        <v>93.701010624605118</v>
      </c>
      <c r="F797" s="82">
        <f ca="1">IF('Conformity Assessment'!$I$19&lt;&gt;"Interval","-",IF($E$10="Consumer's Risk",$E$8-D797*$K$8,$E$8+D797*$K$8))</f>
        <v>105.47654256992706</v>
      </c>
      <c r="G797" s="50">
        <f t="shared" ca="1" si="37"/>
        <v>4.9995876362013157E-2</v>
      </c>
      <c r="H797" s="50">
        <f t="shared" ca="1" si="38"/>
        <v>4.999588548614143E-2</v>
      </c>
      <c r="I797" s="50">
        <f t="shared" ca="1" si="39"/>
        <v>4.9995880924077293E-2</v>
      </c>
    </row>
    <row r="798" spans="3:9">
      <c r="C798" s="48">
        <v>783</v>
      </c>
      <c r="D798" s="51">
        <f ca="1">IF('Conformity Assessment'!$I$19&lt;&gt;"Interval","-",IF(ABS($E$11-I796)&lt;=ABS($E$11-I797),D796+(RAND()-0.5)*$M$17/C798,D797+(RAND()-0.5)*$M$17/C798))</f>
        <v>1.6448608285646509</v>
      </c>
      <c r="E798" s="82">
        <f ca="1">IF('Conformity Assessment'!$I$19&lt;&gt;"Interval","-",IF($E$10="Consumer's Risk",$E$7+D798*$K$7,$E$7-D798*$K$7))</f>
        <v>93.70093686427046</v>
      </c>
      <c r="F798" s="82">
        <f ca="1">IF('Conformity Assessment'!$I$19&lt;&gt;"Interval","-",IF($E$10="Consumer's Risk",$E$8-D798*$K$8,$E$8+D798*$K$8))</f>
        <v>105.4766327214472</v>
      </c>
      <c r="G798" s="50">
        <f t="shared" ca="1" si="37"/>
        <v>4.9999257261630264E-2</v>
      </c>
      <c r="H798" s="50">
        <f t="shared" ca="1" si="38"/>
        <v>4.9999266384025243E-2</v>
      </c>
      <c r="I798" s="50">
        <f t="shared" ca="1" si="39"/>
        <v>4.9999261822827754E-2</v>
      </c>
    </row>
    <row r="799" spans="3:9">
      <c r="C799" s="48">
        <v>784</v>
      </c>
      <c r="D799" s="51">
        <f ca="1">IF('Conformity Assessment'!$I$19&lt;&gt;"Interval","-",IF(ABS($E$11-I797)&lt;=ABS($E$11-I798),D797+(RAND()-0.5)*$M$17/C799,D798+(RAND()-0.5)*$M$17/C799))</f>
        <v>1.6449044781317783</v>
      </c>
      <c r="E799" s="82">
        <f ca="1">IF('Conformity Assessment'!$I$19&lt;&gt;"Interval","-",IF($E$10="Consumer's Risk",$E$7+D799*$K$7,$E$7-D799*$K$7))</f>
        <v>93.701035075796497</v>
      </c>
      <c r="F799" s="82">
        <f ca="1">IF('Conformity Assessment'!$I$19&lt;&gt;"Interval","-",IF($E$10="Consumer's Risk",$E$8-D799*$K$8,$E$8+D799*$K$8))</f>
        <v>105.47651268513761</v>
      </c>
      <c r="G799" s="50">
        <f t="shared" ca="1" si="37"/>
        <v>4.9994755650504534E-2</v>
      </c>
      <c r="H799" s="50">
        <f t="shared" ca="1" si="38"/>
        <v>4.9994764775207867E-2</v>
      </c>
      <c r="I799" s="50">
        <f t="shared" ca="1" si="39"/>
        <v>4.9994760212856204E-2</v>
      </c>
    </row>
    <row r="800" spans="3:9">
      <c r="C800" s="48">
        <v>785</v>
      </c>
      <c r="D800" s="51">
        <f ca="1">IF('Conformity Assessment'!$I$19&lt;&gt;"Interval","-",IF(ABS($E$11-I798)&lt;=ABS($E$11-I799),D798+(RAND()-0.5)*$M$17/C800,D799+(RAND()-0.5)*$M$17/C800))</f>
        <v>1.6448827081427626</v>
      </c>
      <c r="E800" s="82">
        <f ca="1">IF('Conformity Assessment'!$I$19&lt;&gt;"Interval","-",IF($E$10="Consumer's Risk",$E$7+D800*$K$7,$E$7-D800*$K$7))</f>
        <v>93.70098609332122</v>
      </c>
      <c r="F800" s="82">
        <f ca="1">IF('Conformity Assessment'!$I$19&lt;&gt;"Interval","-",IF($E$10="Consumer's Risk",$E$8-D800*$K$8,$E$8+D800*$K$8))</f>
        <v>105.47657255260741</v>
      </c>
      <c r="G800" s="50">
        <f t="shared" ca="1" si="37"/>
        <v>4.9997000764665234E-2</v>
      </c>
      <c r="H800" s="50">
        <f t="shared" ca="1" si="38"/>
        <v>4.999700988821798E-2</v>
      </c>
      <c r="I800" s="50">
        <f t="shared" ca="1" si="39"/>
        <v>4.9997005326441607E-2</v>
      </c>
    </row>
    <row r="801" spans="3:9">
      <c r="C801" s="48">
        <v>786</v>
      </c>
      <c r="D801" s="51">
        <f ca="1">IF('Conformity Assessment'!$I$19&lt;&gt;"Interval","-",IF(ABS($E$11-I799)&lt;=ABS($E$11-I800),D799+(RAND()-0.5)*$M$17/C801,D800+(RAND()-0.5)*$M$17/C801))</f>
        <v>1.6448293886969927</v>
      </c>
      <c r="E801" s="82">
        <f ca="1">IF('Conformity Assessment'!$I$19&lt;&gt;"Interval","-",IF($E$10="Consumer's Risk",$E$7+D801*$K$7,$E$7-D801*$K$7))</f>
        <v>93.700866124568236</v>
      </c>
      <c r="F801" s="82">
        <f ca="1">IF('Conformity Assessment'!$I$19&lt;&gt;"Interval","-",IF($E$10="Consumer's Risk",$E$8-D801*$K$8,$E$8+D801*$K$8))</f>
        <v>105.47671918108327</v>
      </c>
      <c r="G801" s="50">
        <f t="shared" ca="1" si="37"/>
        <v>5.0002499877947422E-2</v>
      </c>
      <c r="H801" s="50">
        <f t="shared" ca="1" si="38"/>
        <v>5.0002508998680868E-2</v>
      </c>
      <c r="I801" s="50">
        <f t="shared" ca="1" si="39"/>
        <v>5.0002504438314145E-2</v>
      </c>
    </row>
    <row r="802" spans="3:9">
      <c r="C802" s="48">
        <v>787</v>
      </c>
      <c r="D802" s="51">
        <f ca="1">IF('Conformity Assessment'!$I$19&lt;&gt;"Interval","-",IF(ABS($E$11-I800)&lt;=ABS($E$11-I801),D800+(RAND()-0.5)*$M$17/C802,D801+(RAND()-0.5)*$M$17/C802))</f>
        <v>1.6447298725036181</v>
      </c>
      <c r="E802" s="82">
        <f ca="1">IF('Conformity Assessment'!$I$19&lt;&gt;"Interval","-",IF($E$10="Consumer's Risk",$E$7+D802*$K$7,$E$7-D802*$K$7))</f>
        <v>93.700642213133136</v>
      </c>
      <c r="F802" s="82">
        <f ca="1">IF('Conformity Assessment'!$I$19&lt;&gt;"Interval","-",IF($E$10="Consumer's Risk",$E$8-D802*$K$8,$E$8+D802*$K$8))</f>
        <v>105.47699285061505</v>
      </c>
      <c r="G802" s="50">
        <f t="shared" ca="1" si="37"/>
        <v>5.0012764793557526E-2</v>
      </c>
      <c r="H802" s="50">
        <f t="shared" ca="1" si="38"/>
        <v>5.001277390903143E-2</v>
      </c>
      <c r="I802" s="50">
        <f t="shared" ca="1" si="39"/>
        <v>5.0012769351294478E-2</v>
      </c>
    </row>
    <row r="803" spans="3:9">
      <c r="C803" s="48">
        <v>788</v>
      </c>
      <c r="D803" s="51">
        <f ca="1">IF('Conformity Assessment'!$I$19&lt;&gt;"Interval","-",IF(ABS($E$11-I801)&lt;=ABS($E$11-I802),D801+(RAND()-0.5)*$M$17/C803,D802+(RAND()-0.5)*$M$17/C803))</f>
        <v>1.644942452589258</v>
      </c>
      <c r="E803" s="82">
        <f ca="1">IF('Conformity Assessment'!$I$19&lt;&gt;"Interval","-",IF($E$10="Consumer's Risk",$E$7+D803*$K$7,$E$7-D803*$K$7))</f>
        <v>93.701120518325837</v>
      </c>
      <c r="F803" s="82">
        <f ca="1">IF('Conformity Assessment'!$I$19&lt;&gt;"Interval","-",IF($E$10="Consumer's Risk",$E$8-D803*$K$8,$E$8+D803*$K$8))</f>
        <v>105.47640825537954</v>
      </c>
      <c r="G803" s="50">
        <f t="shared" ca="1" si="37"/>
        <v>4.9990839580403609E-2</v>
      </c>
      <c r="H803" s="50">
        <f t="shared" ca="1" si="38"/>
        <v>4.9990848707115856E-2</v>
      </c>
      <c r="I803" s="50">
        <f t="shared" ca="1" si="39"/>
        <v>4.9990844143759733E-2</v>
      </c>
    </row>
    <row r="804" spans="3:9">
      <c r="C804" s="48">
        <v>789</v>
      </c>
      <c r="D804" s="51">
        <f ca="1">IF('Conformity Assessment'!$I$19&lt;&gt;"Interval","-",IF(ABS($E$11-I802)&lt;=ABS($E$11-I803),D802+(RAND()-0.5)*$M$17/C804,D803+(RAND()-0.5)*$M$17/C804))</f>
        <v>1.6448870799837074</v>
      </c>
      <c r="E804" s="82">
        <f ca="1">IF('Conformity Assessment'!$I$19&lt;&gt;"Interval","-",IF($E$10="Consumer's Risk",$E$7+D804*$K$7,$E$7-D804*$K$7))</f>
        <v>93.700995929963341</v>
      </c>
      <c r="F804" s="82">
        <f ca="1">IF('Conformity Assessment'!$I$19&lt;&gt;"Interval","-",IF($E$10="Consumer's Risk",$E$8-D804*$K$8,$E$8+D804*$K$8))</f>
        <v>105.47656053004481</v>
      </c>
      <c r="G804" s="50">
        <f t="shared" ca="1" si="37"/>
        <v>4.9996549895238947E-2</v>
      </c>
      <c r="H804" s="50">
        <f t="shared" ca="1" si="38"/>
        <v>4.9996559019022592E-2</v>
      </c>
      <c r="I804" s="50">
        <f t="shared" ca="1" si="39"/>
        <v>4.9996554457130769E-2</v>
      </c>
    </row>
    <row r="805" spans="3:9">
      <c r="C805" s="48">
        <v>790</v>
      </c>
      <c r="D805" s="51">
        <f ca="1">IF('Conformity Assessment'!$I$19&lt;&gt;"Interval","-",IF(ABS($E$11-I803)&lt;=ABS($E$11-I804),D803+(RAND()-0.5)*$M$17/C805,D804+(RAND()-0.5)*$M$17/C805))</f>
        <v>1.6448762960310339</v>
      </c>
      <c r="E805" s="82">
        <f ca="1">IF('Conformity Assessment'!$I$19&lt;&gt;"Interval","-",IF($E$10="Consumer's Risk",$E$7+D805*$K$7,$E$7-D805*$K$7))</f>
        <v>93.700971666069833</v>
      </c>
      <c r="F805" s="82">
        <f ca="1">IF('Conformity Assessment'!$I$19&lt;&gt;"Interval","-",IF($E$10="Consumer's Risk",$E$8-D805*$K$8,$E$8+D805*$K$8))</f>
        <v>105.47659018591466</v>
      </c>
      <c r="G805" s="50">
        <f t="shared" ca="1" si="37"/>
        <v>4.9997662053768592E-2</v>
      </c>
      <c r="H805" s="50">
        <f t="shared" ca="1" si="38"/>
        <v>4.9997671176982283E-2</v>
      </c>
      <c r="I805" s="50">
        <f t="shared" ca="1" si="39"/>
        <v>4.9997666615375441E-2</v>
      </c>
    </row>
    <row r="806" spans="3:9">
      <c r="C806" s="48">
        <v>791</v>
      </c>
      <c r="D806" s="51">
        <f ca="1">IF('Conformity Assessment'!$I$19&lt;&gt;"Interval","-",IF(ABS($E$11-I804)&lt;=ABS($E$11-I805),D804+(RAND()-0.5)*$M$17/C806,D805+(RAND()-0.5)*$M$17/C806))</f>
        <v>1.6447590353901758</v>
      </c>
      <c r="E806" s="82">
        <f ca="1">IF('Conformity Assessment'!$I$19&lt;&gt;"Interval","-",IF($E$10="Consumer's Risk",$E$7+D806*$K$7,$E$7-D806*$K$7))</f>
        <v>93.700707829627902</v>
      </c>
      <c r="F806" s="82">
        <f ca="1">IF('Conformity Assessment'!$I$19&lt;&gt;"Interval","-",IF($E$10="Consumer's Risk",$E$8-D806*$K$8,$E$8+D806*$K$8))</f>
        <v>105.47691265267702</v>
      </c>
      <c r="G806" s="50">
        <f t="shared" ca="1" si="37"/>
        <v>5.0009756520436474E-2</v>
      </c>
      <c r="H806" s="50">
        <f t="shared" ca="1" si="38"/>
        <v>5.0009765637451846E-2</v>
      </c>
      <c r="I806" s="50">
        <f t="shared" ca="1" si="39"/>
        <v>5.0009761078944157E-2</v>
      </c>
    </row>
    <row r="807" spans="3:9">
      <c r="C807" s="48">
        <v>792</v>
      </c>
      <c r="D807" s="51">
        <f ca="1">IF('Conformity Assessment'!$I$19&lt;&gt;"Interval","-",IF(ABS($E$11-I805)&lt;=ABS($E$11-I806),D805+(RAND()-0.5)*$M$17/C807,D806+(RAND()-0.5)*$M$17/C807))</f>
        <v>1.644914779646695</v>
      </c>
      <c r="E807" s="82">
        <f ca="1">IF('Conformity Assessment'!$I$19&lt;&gt;"Interval","-",IF($E$10="Consumer's Risk",$E$7+D807*$K$7,$E$7-D807*$K$7))</f>
        <v>93.701058254205066</v>
      </c>
      <c r="F807" s="82">
        <f ca="1">IF('Conformity Assessment'!$I$19&lt;&gt;"Interval","-",IF($E$10="Consumer's Risk",$E$8-D807*$K$8,$E$8+D807*$K$8))</f>
        <v>105.47648435597159</v>
      </c>
      <c r="G807" s="50">
        <f t="shared" ca="1" si="37"/>
        <v>4.999369329503156E-2</v>
      </c>
      <c r="H807" s="50">
        <f t="shared" ca="1" si="38"/>
        <v>4.9993702420280207E-2</v>
      </c>
      <c r="I807" s="50">
        <f t="shared" ca="1" si="39"/>
        <v>4.999369785765588E-2</v>
      </c>
    </row>
    <row r="808" spans="3:9">
      <c r="C808" s="48">
        <v>793</v>
      </c>
      <c r="D808" s="51">
        <f ca="1">IF('Conformity Assessment'!$I$19&lt;&gt;"Interval","-",IF(ABS($E$11-I806)&lt;=ABS($E$11-I807),D806+(RAND()-0.5)*$M$17/C808,D807+(RAND()-0.5)*$M$17/C808))</f>
        <v>1.6448533907819356</v>
      </c>
      <c r="E808" s="82">
        <f ca="1">IF('Conformity Assessment'!$I$19&lt;&gt;"Interval","-",IF($E$10="Consumer's Risk",$E$7+D808*$K$7,$E$7-D808*$K$7))</f>
        <v>93.700920129259359</v>
      </c>
      <c r="F808" s="82">
        <f ca="1">IF('Conformity Assessment'!$I$19&lt;&gt;"Interval","-",IF($E$10="Consumer's Risk",$E$8-D808*$K$8,$E$8+D808*$K$8))</f>
        <v>105.47665317534968</v>
      </c>
      <c r="G808" s="50">
        <f t="shared" ca="1" si="37"/>
        <v>5.0000024357718706E-2</v>
      </c>
      <c r="H808" s="50">
        <f t="shared" ca="1" si="38"/>
        <v>5.0000033479721422E-2</v>
      </c>
      <c r="I808" s="50">
        <f t="shared" ca="1" si="39"/>
        <v>5.000002891872006E-2</v>
      </c>
    </row>
    <row r="809" spans="3:9">
      <c r="C809" s="48">
        <v>794</v>
      </c>
      <c r="D809" s="51">
        <f ca="1">IF('Conformity Assessment'!$I$19&lt;&gt;"Interval","-",IF(ABS($E$11-I807)&lt;=ABS($E$11-I808),D807+(RAND()-0.5)*$M$17/C809,D808+(RAND()-0.5)*$M$17/C809))</f>
        <v>1.6448584048684627</v>
      </c>
      <c r="E809" s="82">
        <f ca="1">IF('Conformity Assessment'!$I$19&lt;&gt;"Interval","-",IF($E$10="Consumer's Risk",$E$7+D809*$K$7,$E$7-D809*$K$7))</f>
        <v>93.700931410954041</v>
      </c>
      <c r="F809" s="82">
        <f ca="1">IF('Conformity Assessment'!$I$19&lt;&gt;"Interval","-",IF($E$10="Consumer's Risk",$E$8-D809*$K$8,$E$8+D809*$K$8))</f>
        <v>105.47663938661172</v>
      </c>
      <c r="G809" s="50">
        <f t="shared" ca="1" si="37"/>
        <v>4.9999507228625721E-2</v>
      </c>
      <c r="H809" s="50">
        <f t="shared" ca="1" si="38"/>
        <v>4.9999516350892864E-2</v>
      </c>
      <c r="I809" s="50">
        <f t="shared" ca="1" si="39"/>
        <v>4.9999511789759296E-2</v>
      </c>
    </row>
    <row r="810" spans="3:9">
      <c r="C810" s="48">
        <v>795</v>
      </c>
      <c r="D810" s="51">
        <f ca="1">IF('Conformity Assessment'!$I$19&lt;&gt;"Interval","-",IF(ABS($E$11-I808)&lt;=ABS($E$11-I809),D808+(RAND()-0.5)*$M$17/C810,D809+(RAND()-0.5)*$M$17/C810))</f>
        <v>1.6449224558954116</v>
      </c>
      <c r="E810" s="82">
        <f ca="1">IF('Conformity Assessment'!$I$19&lt;&gt;"Interval","-",IF($E$10="Consumer's Risk",$E$7+D810*$K$7,$E$7-D810*$K$7))</f>
        <v>93.701075525764679</v>
      </c>
      <c r="F810" s="82">
        <f ca="1">IF('Conformity Assessment'!$I$19&lt;&gt;"Interval","-",IF($E$10="Consumer's Risk",$E$8-D810*$K$8,$E$8+D810*$K$8))</f>
        <v>105.47646324628762</v>
      </c>
      <c r="G810" s="50">
        <f t="shared" ca="1" si="37"/>
        <v>4.9992901684834064E-2</v>
      </c>
      <c r="H810" s="50">
        <f t="shared" ca="1" si="38"/>
        <v>4.999291081048881E-2</v>
      </c>
      <c r="I810" s="50">
        <f t="shared" ca="1" si="39"/>
        <v>4.9992906247661437E-2</v>
      </c>
    </row>
    <row r="811" spans="3:9">
      <c r="C811" s="48">
        <v>796</v>
      </c>
      <c r="D811" s="51">
        <f ca="1">IF('Conformity Assessment'!$I$19&lt;&gt;"Interval","-",IF(ABS($E$11-I809)&lt;=ABS($E$11-I810),D809+(RAND()-0.5)*$M$17/C811,D810+(RAND()-0.5)*$M$17/C811))</f>
        <v>1.6447806151180453</v>
      </c>
      <c r="E811" s="82">
        <f ca="1">IF('Conformity Assessment'!$I$19&lt;&gt;"Interval","-",IF($E$10="Consumer's Risk",$E$7+D811*$K$7,$E$7-D811*$K$7))</f>
        <v>93.700756384015605</v>
      </c>
      <c r="F811" s="82">
        <f ca="1">IF('Conformity Assessment'!$I$19&lt;&gt;"Interval","-",IF($E$10="Consumer's Risk",$E$8-D811*$K$8,$E$8+D811*$K$8))</f>
        <v>105.47685330842538</v>
      </c>
      <c r="G811" s="50">
        <f t="shared" ca="1" si="37"/>
        <v>5.0007530574584784E-2</v>
      </c>
      <c r="H811" s="50">
        <f t="shared" ca="1" si="38"/>
        <v>5.0007539692740487E-2</v>
      </c>
      <c r="I811" s="50">
        <f t="shared" ca="1" si="39"/>
        <v>5.0007535133662635E-2</v>
      </c>
    </row>
    <row r="812" spans="3:9">
      <c r="C812" s="48">
        <v>797</v>
      </c>
      <c r="D812" s="51">
        <f ca="1">IF('Conformity Assessment'!$I$19&lt;&gt;"Interval","-",IF(ABS($E$11-I810)&lt;=ABS($E$11-I811),D810+(RAND()-0.5)*$M$17/C812,D811+(RAND()-0.5)*$M$17/C812))</f>
        <v>1.6450470850959682</v>
      </c>
      <c r="E812" s="82">
        <f ca="1">IF('Conformity Assessment'!$I$19&lt;&gt;"Interval","-",IF($E$10="Consumer's Risk",$E$7+D812*$K$7,$E$7-D812*$K$7))</f>
        <v>93.701355941465934</v>
      </c>
      <c r="F812" s="82">
        <f ca="1">IF('Conformity Assessment'!$I$19&lt;&gt;"Interval","-",IF($E$10="Consumer's Risk",$E$8-D812*$K$8,$E$8+D812*$K$8))</f>
        <v>105.47612051598608</v>
      </c>
      <c r="G812" s="50">
        <f t="shared" ca="1" si="37"/>
        <v>4.9980050744921761E-2</v>
      </c>
      <c r="H812" s="50">
        <f t="shared" ca="1" si="38"/>
        <v>4.9980059877170122E-2</v>
      </c>
      <c r="I812" s="50">
        <f t="shared" ca="1" si="39"/>
        <v>4.9980055311045941E-2</v>
      </c>
    </row>
    <row r="813" spans="3:9">
      <c r="C813" s="48">
        <v>798</v>
      </c>
      <c r="D813" s="51">
        <f ca="1">IF('Conformity Assessment'!$I$19&lt;&gt;"Interval","-",IF(ABS($E$11-I811)&lt;=ABS($E$11-I812),D811+(RAND()-0.5)*$M$17/C813,D812+(RAND()-0.5)*$M$17/C813))</f>
        <v>1.6447500159073407</v>
      </c>
      <c r="E813" s="82">
        <f ca="1">IF('Conformity Assessment'!$I$19&lt;&gt;"Interval","-",IF($E$10="Consumer's Risk",$E$7+D813*$K$7,$E$7-D813*$K$7))</f>
        <v>93.700687535791516</v>
      </c>
      <c r="F813" s="82">
        <f ca="1">IF('Conformity Assessment'!$I$19&lt;&gt;"Interval","-",IF($E$10="Consumer's Risk",$E$8-D813*$K$8,$E$8+D813*$K$8))</f>
        <v>105.47693745625482</v>
      </c>
      <c r="G813" s="50">
        <f t="shared" ca="1" si="37"/>
        <v>5.0010686902216814E-2</v>
      </c>
      <c r="H813" s="50">
        <f t="shared" ca="1" si="38"/>
        <v>5.0010696018755421E-2</v>
      </c>
      <c r="I813" s="50">
        <f t="shared" ca="1" si="39"/>
        <v>5.0010691460486117E-2</v>
      </c>
    </row>
    <row r="814" spans="3:9">
      <c r="C814" s="48">
        <v>799</v>
      </c>
      <c r="D814" s="51">
        <f ca="1">IF('Conformity Assessment'!$I$19&lt;&gt;"Interval","-",IF(ABS($E$11-I812)&lt;=ABS($E$11-I813),D812+(RAND()-0.5)*$M$17/C814,D813+(RAND()-0.5)*$M$17/C814))</f>
        <v>1.6448507291889622</v>
      </c>
      <c r="E814" s="82">
        <f ca="1">IF('Conformity Assessment'!$I$19&lt;&gt;"Interval","-",IF($E$10="Consumer's Risk",$E$7+D814*$K$7,$E$7-D814*$K$7))</f>
        <v>93.700914140675167</v>
      </c>
      <c r="F814" s="82">
        <f ca="1">IF('Conformity Assessment'!$I$19&lt;&gt;"Interval","-",IF($E$10="Consumer's Risk",$E$8-D814*$K$8,$E$8+D814*$K$8))</f>
        <v>105.47666049473035</v>
      </c>
      <c r="G814" s="50">
        <f t="shared" ca="1" si="37"/>
        <v>5.0000298863522044E-2</v>
      </c>
      <c r="H814" s="50">
        <f t="shared" ca="1" si="38"/>
        <v>5.0000307985383685E-2</v>
      </c>
      <c r="I814" s="50">
        <f t="shared" ca="1" si="39"/>
        <v>5.0000303424452865E-2</v>
      </c>
    </row>
    <row r="815" spans="3:9">
      <c r="C815" s="48">
        <v>800</v>
      </c>
      <c r="D815" s="51">
        <f ca="1">IF('Conformity Assessment'!$I$19&lt;&gt;"Interval","-",IF(ABS($E$11-I813)&lt;=ABS($E$11-I814),D813+(RAND()-0.5)*$M$17/C815,D814+(RAND()-0.5)*$M$17/C815))</f>
        <v>1.6448858149876613</v>
      </c>
      <c r="E815" s="82">
        <f ca="1">IF('Conformity Assessment'!$I$19&lt;&gt;"Interval","-",IF($E$10="Consumer's Risk",$E$7+D815*$K$7,$E$7-D815*$K$7))</f>
        <v>93.700993083722238</v>
      </c>
      <c r="F815" s="82">
        <f ca="1">IF('Conformity Assessment'!$I$19&lt;&gt;"Interval","-",IF($E$10="Consumer's Risk",$E$8-D815*$K$8,$E$8+D815*$K$8))</f>
        <v>105.47656400878392</v>
      </c>
      <c r="G815" s="50">
        <f t="shared" ca="1" si="37"/>
        <v>4.9996680354373081E-2</v>
      </c>
      <c r="H815" s="50">
        <f t="shared" ca="1" si="38"/>
        <v>4.9996689478089523E-2</v>
      </c>
      <c r="I815" s="50">
        <f t="shared" ca="1" si="39"/>
        <v>4.9996684916231299E-2</v>
      </c>
    </row>
    <row r="816" spans="3:9">
      <c r="C816" s="48">
        <v>801</v>
      </c>
      <c r="D816" s="51">
        <f ca="1">IF('Conformity Assessment'!$I$19&lt;&gt;"Interval","-",IF(ABS($E$11-I814)&lt;=ABS($E$11-I815),D814+(RAND()-0.5)*$M$17/C816,D815+(RAND()-0.5)*$M$17/C816))</f>
        <v>1.6447569597187843</v>
      </c>
      <c r="E816" s="82">
        <f ca="1">IF('Conformity Assessment'!$I$19&lt;&gt;"Interval","-",IF($E$10="Consumer's Risk",$E$7+D816*$K$7,$E$7-D816*$K$7))</f>
        <v>93.700703159367265</v>
      </c>
      <c r="F816" s="82">
        <f ca="1">IF('Conformity Assessment'!$I$19&lt;&gt;"Interval","-",IF($E$10="Consumer's Risk",$E$8-D816*$K$8,$E$8+D816*$K$8))</f>
        <v>105.47691836077334</v>
      </c>
      <c r="G816" s="50">
        <f t="shared" ca="1" si="37"/>
        <v>5.0009970629809913E-2</v>
      </c>
      <c r="H816" s="50">
        <f t="shared" ca="1" si="38"/>
        <v>5.0009979746715283E-2</v>
      </c>
      <c r="I816" s="50">
        <f t="shared" ca="1" si="39"/>
        <v>5.0009975188262598E-2</v>
      </c>
    </row>
    <row r="817" spans="3:9">
      <c r="C817" s="48">
        <v>802</v>
      </c>
      <c r="D817" s="51">
        <f ca="1">IF('Conformity Assessment'!$I$19&lt;&gt;"Interval","-",IF(ABS($E$11-I815)&lt;=ABS($E$11-I816),D815+(RAND()-0.5)*$M$17/C817,D816+(RAND()-0.5)*$M$17/C817))</f>
        <v>1.644892582279557</v>
      </c>
      <c r="E817" s="82">
        <f ca="1">IF('Conformity Assessment'!$I$19&lt;&gt;"Interval","-",IF($E$10="Consumer's Risk",$E$7+D817*$K$7,$E$7-D817*$K$7))</f>
        <v>93.701008310128998</v>
      </c>
      <c r="F817" s="82">
        <f ca="1">IF('Conformity Assessment'!$I$19&lt;&gt;"Interval","-",IF($E$10="Consumer's Risk",$E$8-D817*$K$8,$E$8+D817*$K$8))</f>
        <v>105.47654539873122</v>
      </c>
      <c r="G817" s="50">
        <f t="shared" ca="1" si="37"/>
        <v>4.9995982446226481E-2</v>
      </c>
      <c r="H817" s="50">
        <f t="shared" ca="1" si="38"/>
        <v>4.9995991570300782E-2</v>
      </c>
      <c r="I817" s="50">
        <f t="shared" ca="1" si="39"/>
        <v>4.9995987008263632E-2</v>
      </c>
    </row>
    <row r="818" spans="3:9">
      <c r="C818" s="48">
        <v>803</v>
      </c>
      <c r="D818" s="51">
        <f ca="1">IF('Conformity Assessment'!$I$19&lt;&gt;"Interval","-",IF(ABS($E$11-I816)&lt;=ABS($E$11-I817),D816+(RAND()-0.5)*$M$17/C818,D817+(RAND()-0.5)*$M$17/C818))</f>
        <v>1.644935385715395</v>
      </c>
      <c r="E818" s="82">
        <f ca="1">IF('Conformity Assessment'!$I$19&lt;&gt;"Interval","-",IF($E$10="Consumer's Risk",$E$7+D818*$K$7,$E$7-D818*$K$7))</f>
        <v>93.701104617859642</v>
      </c>
      <c r="F818" s="82">
        <f ca="1">IF('Conformity Assessment'!$I$19&lt;&gt;"Interval","-",IF($E$10="Consumer's Risk",$E$8-D818*$K$8,$E$8+D818*$K$8))</f>
        <v>105.47642768928266</v>
      </c>
      <c r="G818" s="50">
        <f t="shared" ca="1" si="37"/>
        <v>4.9991568324717392E-2</v>
      </c>
      <c r="H818" s="50">
        <f t="shared" ca="1" si="38"/>
        <v>4.9991577451055501E-2</v>
      </c>
      <c r="I818" s="50">
        <f t="shared" ca="1" si="39"/>
        <v>4.9991572887886443E-2</v>
      </c>
    </row>
    <row r="819" spans="3:9">
      <c r="C819" s="48">
        <v>804</v>
      </c>
      <c r="D819" s="51">
        <f ca="1">IF('Conformity Assessment'!$I$19&lt;&gt;"Interval","-",IF(ABS($E$11-I817)&lt;=ABS($E$11-I818),D817+(RAND()-0.5)*$M$17/C819,D818+(RAND()-0.5)*$M$17/C819))</f>
        <v>1.6449862802044566</v>
      </c>
      <c r="E819" s="82">
        <f ca="1">IF('Conformity Assessment'!$I$19&lt;&gt;"Interval","-",IF($E$10="Consumer's Risk",$E$7+D819*$K$7,$E$7-D819*$K$7))</f>
        <v>93.701219130460032</v>
      </c>
      <c r="F819" s="82">
        <f ca="1">IF('Conformity Assessment'!$I$19&lt;&gt;"Interval","-",IF($E$10="Consumer's Risk",$E$8-D819*$K$8,$E$8+D819*$K$8))</f>
        <v>105.47628772943774</v>
      </c>
      <c r="G819" s="50">
        <f t="shared" ca="1" si="37"/>
        <v>4.9986320214549414E-2</v>
      </c>
      <c r="H819" s="50">
        <f t="shared" ca="1" si="38"/>
        <v>4.9986329343580278E-2</v>
      </c>
      <c r="I819" s="50">
        <f t="shared" ca="1" si="39"/>
        <v>4.9986324779064846E-2</v>
      </c>
    </row>
    <row r="820" spans="3:9">
      <c r="C820" s="48">
        <v>805</v>
      </c>
      <c r="D820" s="51">
        <f ca="1">IF('Conformity Assessment'!$I$19&lt;&gt;"Interval","-",IF(ABS($E$11-I818)&lt;=ABS($E$11-I819),D818+(RAND()-0.5)*$M$17/C820,D819+(RAND()-0.5)*$M$17/C820))</f>
        <v>1.6450479673333254</v>
      </c>
      <c r="E820" s="82">
        <f ca="1">IF('Conformity Assessment'!$I$19&lt;&gt;"Interval","-",IF($E$10="Consumer's Risk",$E$7+D820*$K$7,$E$7-D820*$K$7))</f>
        <v>93.701357926499981</v>
      </c>
      <c r="F820" s="82">
        <f ca="1">IF('Conformity Assessment'!$I$19&lt;&gt;"Interval","-",IF($E$10="Consumer's Risk",$E$8-D820*$K$8,$E$8+D820*$K$8))</f>
        <v>105.47611808983335</v>
      </c>
      <c r="G820" s="50">
        <f t="shared" ca="1" si="37"/>
        <v>4.9979959783824392E-2</v>
      </c>
      <c r="H820" s="50">
        <f t="shared" ca="1" si="38"/>
        <v>4.9979968916119055E-2</v>
      </c>
      <c r="I820" s="50">
        <f t="shared" ca="1" si="39"/>
        <v>4.997996434997172E-2</v>
      </c>
    </row>
    <row r="821" spans="3:9">
      <c r="C821" s="48">
        <v>806</v>
      </c>
      <c r="D821" s="51">
        <f ca="1">IF('Conformity Assessment'!$I$19&lt;&gt;"Interval","-",IF(ABS($E$11-I819)&lt;=ABS($E$11-I820),D819+(RAND()-0.5)*$M$17/C821,D820+(RAND()-0.5)*$M$17/C821))</f>
        <v>1.6449542573396561</v>
      </c>
      <c r="E821" s="82">
        <f ca="1">IF('Conformity Assessment'!$I$19&lt;&gt;"Interval","-",IF($E$10="Consumer's Risk",$E$7+D821*$K$7,$E$7-D821*$K$7))</f>
        <v>93.70114707901422</v>
      </c>
      <c r="F821" s="82">
        <f ca="1">IF('Conformity Assessment'!$I$19&lt;&gt;"Interval","-",IF($E$10="Consumer's Risk",$E$8-D821*$K$8,$E$8+D821*$K$8))</f>
        <v>105.47637579231595</v>
      </c>
      <c r="G821" s="50">
        <f t="shared" ca="1" si="37"/>
        <v>4.9989622279604809E-2</v>
      </c>
      <c r="H821" s="50">
        <f t="shared" ca="1" si="38"/>
        <v>4.9989631406941154E-2</v>
      </c>
      <c r="I821" s="50">
        <f t="shared" ca="1" si="39"/>
        <v>4.9989626843272982E-2</v>
      </c>
    </row>
    <row r="822" spans="3:9">
      <c r="C822" s="48">
        <v>807</v>
      </c>
      <c r="D822" s="51">
        <f ca="1">IF('Conformity Assessment'!$I$19&lt;&gt;"Interval","-",IF(ABS($E$11-I820)&lt;=ABS($E$11-I821),D820+(RAND()-0.5)*$M$17/C822,D821+(RAND()-0.5)*$M$17/C822))</f>
        <v>1.6450396427084721</v>
      </c>
      <c r="E822" s="82">
        <f ca="1">IF('Conformity Assessment'!$I$19&lt;&gt;"Interval","-",IF($E$10="Consumer's Risk",$E$7+D822*$K$7,$E$7-D822*$K$7))</f>
        <v>93.701339196094068</v>
      </c>
      <c r="F822" s="82">
        <f ca="1">IF('Conformity Assessment'!$I$19&lt;&gt;"Interval","-",IF($E$10="Consumer's Risk",$E$8-D822*$K$8,$E$8+D822*$K$8))</f>
        <v>105.4761409825517</v>
      </c>
      <c r="G822" s="50">
        <f t="shared" ca="1" si="37"/>
        <v>4.9980818080793424E-2</v>
      </c>
      <c r="H822" s="50">
        <f t="shared" ca="1" si="38"/>
        <v>4.9980827212647953E-2</v>
      </c>
      <c r="I822" s="50">
        <f t="shared" ca="1" si="39"/>
        <v>4.9980822646720685E-2</v>
      </c>
    </row>
    <row r="823" spans="3:9">
      <c r="C823" s="48">
        <v>808</v>
      </c>
      <c r="D823" s="51">
        <f ca="1">IF('Conformity Assessment'!$I$19&lt;&gt;"Interval","-",IF(ABS($E$11-I821)&lt;=ABS($E$11-I822),D821+(RAND()-0.5)*$M$17/C823,D822+(RAND()-0.5)*$M$17/C823))</f>
        <v>1.64489264241399</v>
      </c>
      <c r="E823" s="82">
        <f ca="1">IF('Conformity Assessment'!$I$19&lt;&gt;"Interval","-",IF($E$10="Consumer's Risk",$E$7+D823*$K$7,$E$7-D823*$K$7))</f>
        <v>93.701008445431484</v>
      </c>
      <c r="F823" s="82">
        <f ca="1">IF('Conformity Assessment'!$I$19&lt;&gt;"Interval","-",IF($E$10="Consumer's Risk",$E$8-D823*$K$8,$E$8+D823*$K$8))</f>
        <v>105.47654523336152</v>
      </c>
      <c r="G823" s="50">
        <f t="shared" ca="1" si="37"/>
        <v>4.9995976244620391E-2</v>
      </c>
      <c r="H823" s="50">
        <f t="shared" ca="1" si="38"/>
        <v>4.9995985368698065E-2</v>
      </c>
      <c r="I823" s="50">
        <f t="shared" ca="1" si="39"/>
        <v>4.9995980806659228E-2</v>
      </c>
    </row>
    <row r="824" spans="3:9">
      <c r="C824" s="48">
        <v>809</v>
      </c>
      <c r="D824" s="51">
        <f ca="1">IF('Conformity Assessment'!$I$19&lt;&gt;"Interval","-",IF(ABS($E$11-I822)&lt;=ABS($E$11-I823),D822+(RAND()-0.5)*$M$17/C824,D823+(RAND()-0.5)*$M$17/C824))</f>
        <v>1.6449414570478096</v>
      </c>
      <c r="E824" s="82">
        <f ca="1">IF('Conformity Assessment'!$I$19&lt;&gt;"Interval","-",IF($E$10="Consumer's Risk",$E$7+D824*$K$7,$E$7-D824*$K$7))</f>
        <v>93.701118278357569</v>
      </c>
      <c r="F824" s="82">
        <f ca="1">IF('Conformity Assessment'!$I$19&lt;&gt;"Interval","-",IF($E$10="Consumer's Risk",$E$8-D824*$K$8,$E$8+D824*$K$8))</f>
        <v>105.47641099311852</v>
      </c>
      <c r="G824" s="50">
        <f t="shared" ca="1" si="37"/>
        <v>4.9990942241292115E-2</v>
      </c>
      <c r="H824" s="50">
        <f t="shared" ca="1" si="38"/>
        <v>4.999095136795121E-2</v>
      </c>
      <c r="I824" s="50">
        <f t="shared" ca="1" si="39"/>
        <v>4.9990946804621662E-2</v>
      </c>
    </row>
    <row r="825" spans="3:9">
      <c r="C825" s="48">
        <v>810</v>
      </c>
      <c r="D825" s="51">
        <f ca="1">IF('Conformity Assessment'!$I$19&lt;&gt;"Interval","-",IF(ABS($E$11-I823)&lt;=ABS($E$11-I824),D823+(RAND()-0.5)*$M$17/C825,D824+(RAND()-0.5)*$M$17/C825))</f>
        <v>1.6449162052687942</v>
      </c>
      <c r="E825" s="82">
        <f ca="1">IF('Conformity Assessment'!$I$19&lt;&gt;"Interval","-",IF($E$10="Consumer's Risk",$E$7+D825*$K$7,$E$7-D825*$K$7))</f>
        <v>93.701061461854792</v>
      </c>
      <c r="F825" s="82">
        <f ca="1">IF('Conformity Assessment'!$I$19&lt;&gt;"Interval","-",IF($E$10="Consumer's Risk",$E$8-D825*$K$8,$E$8+D825*$K$8))</f>
        <v>105.47648043551081</v>
      </c>
      <c r="G825" s="50">
        <f t="shared" ca="1" si="37"/>
        <v>4.9993546277544779E-2</v>
      </c>
      <c r="H825" s="50">
        <f t="shared" ca="1" si="38"/>
        <v>4.9993555402868532E-2</v>
      </c>
      <c r="I825" s="50">
        <f t="shared" ca="1" si="39"/>
        <v>4.9993550840206652E-2</v>
      </c>
    </row>
    <row r="826" spans="3:9">
      <c r="C826" s="48">
        <v>811</v>
      </c>
      <c r="D826" s="51">
        <f ca="1">IF('Conformity Assessment'!$I$19&lt;&gt;"Interval","-",IF(ABS($E$11-I824)&lt;=ABS($E$11-I825),D824+(RAND()-0.5)*$M$17/C826,D825+(RAND()-0.5)*$M$17/C826))</f>
        <v>1.6448061384856036</v>
      </c>
      <c r="E826" s="82">
        <f ca="1">IF('Conformity Assessment'!$I$19&lt;&gt;"Interval","-",IF($E$10="Consumer's Risk",$E$7+D826*$K$7,$E$7-D826*$K$7))</f>
        <v>93.70081381159261</v>
      </c>
      <c r="F826" s="82">
        <f ca="1">IF('Conformity Assessment'!$I$19&lt;&gt;"Interval","-",IF($E$10="Consumer's Risk",$E$8-D826*$K$8,$E$8+D826*$K$8))</f>
        <v>105.47678311916459</v>
      </c>
      <c r="G826" s="50">
        <f t="shared" ca="1" si="37"/>
        <v>5.0004897944844223E-2</v>
      </c>
      <c r="H826" s="50">
        <f t="shared" ca="1" si="38"/>
        <v>5.0004907064348812E-2</v>
      </c>
      <c r="I826" s="50">
        <f t="shared" ca="1" si="39"/>
        <v>5.0004902504596521E-2</v>
      </c>
    </row>
    <row r="827" spans="3:9">
      <c r="C827" s="48">
        <v>812</v>
      </c>
      <c r="D827" s="51">
        <f ca="1">IF('Conformity Assessment'!$I$19&lt;&gt;"Interval","-",IF(ABS($E$11-I825)&lt;=ABS($E$11-I826),D825+(RAND()-0.5)*$M$17/C827,D826+(RAND()-0.5)*$M$17/C827))</f>
        <v>1.6448687401306656</v>
      </c>
      <c r="E827" s="82">
        <f ca="1">IF('Conformity Assessment'!$I$19&lt;&gt;"Interval","-",IF($E$10="Consumer's Risk",$E$7+D827*$K$7,$E$7-D827*$K$7))</f>
        <v>93.700954665293992</v>
      </c>
      <c r="F827" s="82">
        <f ca="1">IF('Conformity Assessment'!$I$19&lt;&gt;"Interval","-",IF($E$10="Consumer's Risk",$E$8-D827*$K$8,$E$8+D827*$K$8))</f>
        <v>105.47661096464067</v>
      </c>
      <c r="G827" s="50">
        <f t="shared" ca="1" si="37"/>
        <v>4.999844131217774E-2</v>
      </c>
      <c r="H827" s="50">
        <f t="shared" ca="1" si="38"/>
        <v>4.9998450434991334E-2</v>
      </c>
      <c r="I827" s="50">
        <f t="shared" ca="1" si="39"/>
        <v>4.9998445873584541E-2</v>
      </c>
    </row>
    <row r="828" spans="3:9">
      <c r="C828" s="48">
        <v>813</v>
      </c>
      <c r="D828" s="51">
        <f ca="1">IF('Conformity Assessment'!$I$19&lt;&gt;"Interval","-",IF(ABS($E$11-I826)&lt;=ABS($E$11-I827),D826+(RAND()-0.5)*$M$17/C828,D827+(RAND()-0.5)*$M$17/C828))</f>
        <v>1.644889644080066</v>
      </c>
      <c r="E828" s="82">
        <f ca="1">IF('Conformity Assessment'!$I$19&lt;&gt;"Interval","-",IF($E$10="Consumer's Risk",$E$7+D828*$K$7,$E$7-D828*$K$7))</f>
        <v>93.701001699180154</v>
      </c>
      <c r="F828" s="82">
        <f ca="1">IF('Conformity Assessment'!$I$19&lt;&gt;"Interval","-",IF($E$10="Consumer's Risk",$E$8-D828*$K$8,$E$8+D828*$K$8))</f>
        <v>105.47655347877982</v>
      </c>
      <c r="G828" s="50">
        <f t="shared" ca="1" si="37"/>
        <v>4.9996285460627572E-2</v>
      </c>
      <c r="H828" s="50">
        <f t="shared" ca="1" si="38"/>
        <v>4.999629458454697E-2</v>
      </c>
      <c r="I828" s="50">
        <f t="shared" ca="1" si="39"/>
        <v>4.9996290022587271E-2</v>
      </c>
    </row>
    <row r="829" spans="3:9">
      <c r="C829" s="48">
        <v>814</v>
      </c>
      <c r="D829" s="51">
        <f ca="1">IF('Conformity Assessment'!$I$19&lt;&gt;"Interval","-",IF(ABS($E$11-I827)&lt;=ABS($E$11-I828),D827+(RAND()-0.5)*$M$17/C829,D828+(RAND()-0.5)*$M$17/C829))</f>
        <v>1.6449590918569041</v>
      </c>
      <c r="E829" s="82">
        <f ca="1">IF('Conformity Assessment'!$I$19&lt;&gt;"Interval","-",IF($E$10="Consumer's Risk",$E$7+D829*$K$7,$E$7-D829*$K$7))</f>
        <v>93.701157956678031</v>
      </c>
      <c r="F829" s="82">
        <f ca="1">IF('Conformity Assessment'!$I$19&lt;&gt;"Interval","-",IF($E$10="Consumer's Risk",$E$8-D829*$K$8,$E$8+D829*$K$8))</f>
        <v>105.47636249739351</v>
      </c>
      <c r="G829" s="50">
        <f t="shared" ca="1" si="37"/>
        <v>4.9989123753081559E-2</v>
      </c>
      <c r="H829" s="50">
        <f t="shared" ca="1" si="38"/>
        <v>4.9989132880673512E-2</v>
      </c>
      <c r="I829" s="50">
        <f t="shared" ca="1" si="39"/>
        <v>4.9989128316877532E-2</v>
      </c>
    </row>
    <row r="830" spans="3:9">
      <c r="C830" s="48">
        <v>815</v>
      </c>
      <c r="D830" s="51">
        <f ca="1">IF('Conformity Assessment'!$I$19&lt;&gt;"Interval","-",IF(ABS($E$11-I828)&lt;=ABS($E$11-I829),D828+(RAND()-0.5)*$M$17/C830,D829+(RAND()-0.5)*$M$17/C830))</f>
        <v>1.6449550614107404</v>
      </c>
      <c r="E830" s="82">
        <f ca="1">IF('Conformity Assessment'!$I$19&lt;&gt;"Interval","-",IF($E$10="Consumer's Risk",$E$7+D830*$K$7,$E$7-D830*$K$7))</f>
        <v>93.70114888817416</v>
      </c>
      <c r="F830" s="82">
        <f ca="1">IF('Conformity Assessment'!$I$19&lt;&gt;"Interval","-",IF($E$10="Consumer's Risk",$E$8-D830*$K$8,$E$8+D830*$K$8))</f>
        <v>105.47637358112047</v>
      </c>
      <c r="G830" s="50">
        <f t="shared" ca="1" si="37"/>
        <v>4.9989539364999176E-2</v>
      </c>
      <c r="H830" s="50">
        <f t="shared" ca="1" si="38"/>
        <v>4.9989548492378175E-2</v>
      </c>
      <c r="I830" s="50">
        <f t="shared" ca="1" si="39"/>
        <v>4.9989543928688679E-2</v>
      </c>
    </row>
    <row r="831" spans="3:9">
      <c r="C831" s="48">
        <v>816</v>
      </c>
      <c r="D831" s="51">
        <f ca="1">IF('Conformity Assessment'!$I$19&lt;&gt;"Interval","-",IF(ABS($E$11-I829)&lt;=ABS($E$11-I830),D829+(RAND()-0.5)*$M$17/C831,D830+(RAND()-0.5)*$M$17/C831))</f>
        <v>1.6449526371382943</v>
      </c>
      <c r="E831" s="82">
        <f ca="1">IF('Conformity Assessment'!$I$19&lt;&gt;"Interval","-",IF($E$10="Consumer's Risk",$E$7+D831*$K$7,$E$7-D831*$K$7))</f>
        <v>93.701143433561157</v>
      </c>
      <c r="F831" s="82">
        <f ca="1">IF('Conformity Assessment'!$I$19&lt;&gt;"Interval","-",IF($E$10="Consumer's Risk",$E$8-D831*$K$8,$E$8+D831*$K$8))</f>
        <v>105.47638024786968</v>
      </c>
      <c r="G831" s="50">
        <f t="shared" ca="1" si="37"/>
        <v>4.9989789352674972E-2</v>
      </c>
      <c r="H831" s="50">
        <f t="shared" ca="1" si="38"/>
        <v>4.9989798479925268E-2</v>
      </c>
      <c r="I831" s="50">
        <f t="shared" ca="1" si="39"/>
        <v>4.9989793916300124E-2</v>
      </c>
    </row>
    <row r="832" spans="3:9">
      <c r="C832" s="48">
        <v>817</v>
      </c>
      <c r="D832" s="51">
        <f ca="1">IF('Conformity Assessment'!$I$19&lt;&gt;"Interval","-",IF(ABS($E$11-I830)&lt;=ABS($E$11-I831),D830+(RAND()-0.5)*$M$17/C832,D831+(RAND()-0.5)*$M$17/C832))</f>
        <v>1.6448895591652091</v>
      </c>
      <c r="E832" s="82">
        <f ca="1">IF('Conformity Assessment'!$I$19&lt;&gt;"Interval","-",IF($E$10="Consumer's Risk",$E$7+D832*$K$7,$E$7-D832*$K$7))</f>
        <v>93.70100150812172</v>
      </c>
      <c r="F832" s="82">
        <f ca="1">IF('Conformity Assessment'!$I$19&lt;&gt;"Interval","-",IF($E$10="Consumer's Risk",$E$8-D832*$K$8,$E$8+D832*$K$8))</f>
        <v>105.47655371229567</v>
      </c>
      <c r="G832" s="50">
        <f t="shared" ca="1" si="37"/>
        <v>4.9996294217857763E-2</v>
      </c>
      <c r="H832" s="50">
        <f t="shared" ca="1" si="38"/>
        <v>4.99963033417722E-2</v>
      </c>
      <c r="I832" s="50">
        <f t="shared" ca="1" si="39"/>
        <v>4.9996298779814985E-2</v>
      </c>
    </row>
    <row r="833" spans="3:9">
      <c r="C833" s="48">
        <v>818</v>
      </c>
      <c r="D833" s="51">
        <f ca="1">IF('Conformity Assessment'!$I$19&lt;&gt;"Interval","-",IF(ABS($E$11-I831)&lt;=ABS($E$11-I832),D831+(RAND()-0.5)*$M$17/C833,D832+(RAND()-0.5)*$M$17/C833))</f>
        <v>1.6449387007415861</v>
      </c>
      <c r="E833" s="82">
        <f ca="1">IF('Conformity Assessment'!$I$19&lt;&gt;"Interval","-",IF($E$10="Consumer's Risk",$E$7+D833*$K$7,$E$7-D833*$K$7))</f>
        <v>93.701112076668565</v>
      </c>
      <c r="F833" s="82">
        <f ca="1">IF('Conformity Assessment'!$I$19&lt;&gt;"Interval","-",IF($E$10="Consumer's Risk",$E$8-D833*$K$8,$E$8+D833*$K$8))</f>
        <v>105.47641857296064</v>
      </c>
      <c r="G833" s="50">
        <f t="shared" ca="1" si="37"/>
        <v>4.9991226474277464E-2</v>
      </c>
      <c r="H833" s="50">
        <f t="shared" ca="1" si="38"/>
        <v>4.9991235600790891E-2</v>
      </c>
      <c r="I833" s="50">
        <f t="shared" ca="1" si="39"/>
        <v>4.9991231037534181E-2</v>
      </c>
    </row>
    <row r="834" spans="3:9">
      <c r="C834" s="48">
        <v>819</v>
      </c>
      <c r="D834" s="51">
        <f ca="1">IF('Conformity Assessment'!$I$19&lt;&gt;"Interval","-",IF(ABS($E$11-I832)&lt;=ABS($E$11-I833),D832+(RAND()-0.5)*$M$17/C834,D833+(RAND()-0.5)*$M$17/C834))</f>
        <v>1.6448499774345196</v>
      </c>
      <c r="E834" s="82">
        <f ca="1">IF('Conformity Assessment'!$I$19&lt;&gt;"Interval","-",IF($E$10="Consumer's Risk",$E$7+D834*$K$7,$E$7-D834*$K$7))</f>
        <v>93.700912449227673</v>
      </c>
      <c r="F834" s="82">
        <f ca="1">IF('Conformity Assessment'!$I$19&lt;&gt;"Interval","-",IF($E$10="Consumer's Risk",$E$8-D834*$K$8,$E$8+D834*$K$8))</f>
        <v>105.47666256205507</v>
      </c>
      <c r="G834" s="50">
        <f t="shared" ca="1" si="37"/>
        <v>5.0000376396615309E-2</v>
      </c>
      <c r="H834" s="50">
        <f t="shared" ca="1" si="38"/>
        <v>5.0000385518437218E-2</v>
      </c>
      <c r="I834" s="50">
        <f t="shared" ca="1" si="39"/>
        <v>5.0000380957526264E-2</v>
      </c>
    </row>
    <row r="835" spans="3:9">
      <c r="C835" s="48">
        <v>820</v>
      </c>
      <c r="D835" s="51">
        <f ca="1">IF('Conformity Assessment'!$I$19&lt;&gt;"Interval","-",IF(ABS($E$11-I833)&lt;=ABS($E$11-I834),D833+(RAND()-0.5)*$M$17/C835,D834+(RAND()-0.5)*$M$17/C835))</f>
        <v>1.6449102507038798</v>
      </c>
      <c r="E835" s="82">
        <f ca="1">IF('Conformity Assessment'!$I$19&lt;&gt;"Interval","-",IF($E$10="Consumer's Risk",$E$7+D835*$K$7,$E$7-D835*$K$7))</f>
        <v>93.701048064083736</v>
      </c>
      <c r="F835" s="82">
        <f ca="1">IF('Conformity Assessment'!$I$19&lt;&gt;"Interval","-",IF($E$10="Consumer's Risk",$E$8-D835*$K$8,$E$8+D835*$K$8))</f>
        <v>105.47649681056433</v>
      </c>
      <c r="G835" s="50">
        <f t="shared" ca="1" si="37"/>
        <v>4.9994160345206165E-2</v>
      </c>
      <c r="H835" s="50">
        <f t="shared" ca="1" si="38"/>
        <v>4.9994169470215212E-2</v>
      </c>
      <c r="I835" s="50">
        <f t="shared" ca="1" si="39"/>
        <v>4.9994164907710692E-2</v>
      </c>
    </row>
    <row r="836" spans="3:9">
      <c r="C836" s="48">
        <v>821</v>
      </c>
      <c r="D836" s="51">
        <f ca="1">IF('Conformity Assessment'!$I$19&lt;&gt;"Interval","-",IF(ABS($E$11-I834)&lt;=ABS($E$11-I835),D834+(RAND()-0.5)*$M$17/C836,D835+(RAND()-0.5)*$M$17/C836))</f>
        <v>1.6447951356266661</v>
      </c>
      <c r="E836" s="82">
        <f ca="1">IF('Conformity Assessment'!$I$19&lt;&gt;"Interval","-",IF($E$10="Consumer's Risk",$E$7+D836*$K$7,$E$7-D836*$K$7))</f>
        <v>93.700789055160001</v>
      </c>
      <c r="F836" s="82">
        <f ca="1">IF('Conformity Assessment'!$I$19&lt;&gt;"Interval","-",IF($E$10="Consumer's Risk",$E$8-D836*$K$8,$E$8+D836*$K$8))</f>
        <v>105.47681337702667</v>
      </c>
      <c r="G836" s="50">
        <f t="shared" ca="1" si="37"/>
        <v>5.0006032830658152E-2</v>
      </c>
      <c r="H836" s="50">
        <f t="shared" ca="1" si="38"/>
        <v>5.0006041949581255E-2</v>
      </c>
      <c r="I836" s="50">
        <f t="shared" ca="1" si="39"/>
        <v>5.0006037390119704E-2</v>
      </c>
    </row>
    <row r="837" spans="3:9">
      <c r="C837" s="48">
        <v>822</v>
      </c>
      <c r="D837" s="51">
        <f ca="1">IF('Conformity Assessment'!$I$19&lt;&gt;"Interval","-",IF(ABS($E$11-I835)&lt;=ABS($E$11-I836),D835+(RAND()-0.5)*$M$17/C837,D836+(RAND()-0.5)*$M$17/C837))</f>
        <v>1.6448223308976542</v>
      </c>
      <c r="E837" s="82">
        <f ca="1">IF('Conformity Assessment'!$I$19&lt;&gt;"Interval","-",IF($E$10="Consumer's Risk",$E$7+D837*$K$7,$E$7-D837*$K$7))</f>
        <v>93.700850244519728</v>
      </c>
      <c r="F837" s="82">
        <f ca="1">IF('Conformity Assessment'!$I$19&lt;&gt;"Interval","-",IF($E$10="Consumer's Risk",$E$8-D837*$K$8,$E$8+D837*$K$8))</f>
        <v>105.47673859003145</v>
      </c>
      <c r="G837" s="50">
        <f t="shared" ca="1" si="37"/>
        <v>5.0003227821847955E-2</v>
      </c>
      <c r="H837" s="50">
        <f t="shared" ca="1" si="38"/>
        <v>5.000323694220838E-2</v>
      </c>
      <c r="I837" s="50">
        <f t="shared" ca="1" si="39"/>
        <v>5.0003232382028168E-2</v>
      </c>
    </row>
    <row r="838" spans="3:9">
      <c r="C838" s="48">
        <v>823</v>
      </c>
      <c r="D838" s="51">
        <f ca="1">IF('Conformity Assessment'!$I$19&lt;&gt;"Interval","-",IF(ABS($E$11-I836)&lt;=ABS($E$11-I837),D836+(RAND()-0.5)*$M$17/C838,D837+(RAND()-0.5)*$M$17/C838))</f>
        <v>1.6448884440683251</v>
      </c>
      <c r="E838" s="82">
        <f ca="1">IF('Conformity Assessment'!$I$19&lt;&gt;"Interval","-",IF($E$10="Consumer's Risk",$E$7+D838*$K$7,$E$7-D838*$K$7))</f>
        <v>93.700998999153725</v>
      </c>
      <c r="F838" s="82">
        <f ca="1">IF('Conformity Assessment'!$I$19&lt;&gt;"Interval","-",IF($E$10="Consumer's Risk",$E$8-D838*$K$8,$E$8+D838*$K$8))</f>
        <v>105.47655677881211</v>
      </c>
      <c r="G838" s="50">
        <f t="shared" ca="1" si="37"/>
        <v>4.9996409217397571E-2</v>
      </c>
      <c r="H838" s="50">
        <f t="shared" ca="1" si="38"/>
        <v>4.9996418341253124E-2</v>
      </c>
      <c r="I838" s="50">
        <f t="shared" ca="1" si="39"/>
        <v>4.9996413779325344E-2</v>
      </c>
    </row>
    <row r="839" spans="3:9">
      <c r="C839" s="48">
        <v>824</v>
      </c>
      <c r="D839" s="51">
        <f ca="1">IF('Conformity Assessment'!$I$19&lt;&gt;"Interval","-",IF(ABS($E$11-I837)&lt;=ABS($E$11-I838),D837+(RAND()-0.5)*$M$17/C839,D838+(RAND()-0.5)*$M$17/C839))</f>
        <v>1.644810992611093</v>
      </c>
      <c r="E839" s="82">
        <f ca="1">IF('Conformity Assessment'!$I$19&lt;&gt;"Interval","-",IF($E$10="Consumer's Risk",$E$7+D839*$K$7,$E$7-D839*$K$7))</f>
        <v>93.700824733374958</v>
      </c>
      <c r="F839" s="82">
        <f ca="1">IF('Conformity Assessment'!$I$19&lt;&gt;"Interval","-",IF($E$10="Consumer's Risk",$E$8-D839*$K$8,$E$8+D839*$K$8))</f>
        <v>105.47676977031949</v>
      </c>
      <c r="G839" s="50">
        <f t="shared" ca="1" si="37"/>
        <v>5.000439727439604E-2</v>
      </c>
      <c r="H839" s="50">
        <f t="shared" ca="1" si="38"/>
        <v>5.0004406394156847E-2</v>
      </c>
      <c r="I839" s="50">
        <f t="shared" ca="1" si="39"/>
        <v>5.0004401834276443E-2</v>
      </c>
    </row>
    <row r="840" spans="3:9">
      <c r="C840" s="48">
        <v>825</v>
      </c>
      <c r="D840" s="51">
        <f ca="1">IF('Conformity Assessment'!$I$19&lt;&gt;"Interval","-",IF(ABS($E$11-I838)&lt;=ABS($E$11-I839),D838+(RAND()-0.5)*$M$17/C840,D839+(RAND()-0.5)*$M$17/C840))</f>
        <v>1.644950367358327</v>
      </c>
      <c r="E840" s="82">
        <f ca="1">IF('Conformity Assessment'!$I$19&lt;&gt;"Interval","-",IF($E$10="Consumer's Risk",$E$7+D840*$K$7,$E$7-D840*$K$7))</f>
        <v>93.701138326556233</v>
      </c>
      <c r="F840" s="82">
        <f ca="1">IF('Conformity Assessment'!$I$19&lt;&gt;"Interval","-",IF($E$10="Consumer's Risk",$E$8-D840*$K$8,$E$8+D840*$K$8))</f>
        <v>105.47638648976461</v>
      </c>
      <c r="G840" s="50">
        <f t="shared" ca="1" si="37"/>
        <v>4.9990023410200098E-2</v>
      </c>
      <c r="H840" s="50">
        <f t="shared" ca="1" si="38"/>
        <v>4.9990032537330892E-2</v>
      </c>
      <c r="I840" s="50">
        <f t="shared" ca="1" si="39"/>
        <v>4.9990027973765491E-2</v>
      </c>
    </row>
    <row r="841" spans="3:9">
      <c r="C841" s="48">
        <v>826</v>
      </c>
      <c r="D841" s="51">
        <f ca="1">IF('Conformity Assessment'!$I$19&lt;&gt;"Interval","-",IF(ABS($E$11-I839)&lt;=ABS($E$11-I840),D839+(RAND()-0.5)*$M$17/C841,D840+(RAND()-0.5)*$M$17/C841))</f>
        <v>1.6448579837660791</v>
      </c>
      <c r="E841" s="82">
        <f ca="1">IF('Conformity Assessment'!$I$19&lt;&gt;"Interval","-",IF($E$10="Consumer's Risk",$E$7+D841*$K$7,$E$7-D841*$K$7))</f>
        <v>93.700930463473682</v>
      </c>
      <c r="F841" s="82">
        <f ca="1">IF('Conformity Assessment'!$I$19&lt;&gt;"Interval","-",IF($E$10="Consumer's Risk",$E$8-D841*$K$8,$E$8+D841*$K$8))</f>
        <v>105.47664054464329</v>
      </c>
      <c r="G841" s="50">
        <f t="shared" ca="1" si="37"/>
        <v>4.9999550658963242E-2</v>
      </c>
      <c r="H841" s="50">
        <f t="shared" ca="1" si="38"/>
        <v>4.9999559781208708E-2</v>
      </c>
      <c r="I841" s="50">
        <f t="shared" ca="1" si="39"/>
        <v>4.9999555220085978E-2</v>
      </c>
    </row>
    <row r="842" spans="3:9">
      <c r="C842" s="48">
        <v>827</v>
      </c>
      <c r="D842" s="51">
        <f ca="1">IF('Conformity Assessment'!$I$19&lt;&gt;"Interval","-",IF(ABS($E$11-I840)&lt;=ABS($E$11-I841),D840+(RAND()-0.5)*$M$17/C842,D841+(RAND()-0.5)*$M$17/C842))</f>
        <v>1.6448686585338474</v>
      </c>
      <c r="E842" s="82">
        <f ca="1">IF('Conformity Assessment'!$I$19&lt;&gt;"Interval","-",IF($E$10="Consumer's Risk",$E$7+D842*$K$7,$E$7-D842*$K$7))</f>
        <v>93.70095448170116</v>
      </c>
      <c r="F842" s="82">
        <f ca="1">IF('Conformity Assessment'!$I$19&lt;&gt;"Interval","-",IF($E$10="Consumer's Risk",$E$8-D842*$K$8,$E$8+D842*$K$8))</f>
        <v>105.47661118903191</v>
      </c>
      <c r="G842" s="50">
        <f t="shared" ca="1" si="37"/>
        <v>4.9998449727508762E-2</v>
      </c>
      <c r="H842" s="50">
        <f t="shared" ca="1" si="38"/>
        <v>4.9998458850318228E-2</v>
      </c>
      <c r="I842" s="50">
        <f t="shared" ca="1" si="39"/>
        <v>4.9998454288913495E-2</v>
      </c>
    </row>
    <row r="843" spans="3:9">
      <c r="C843" s="48">
        <v>828</v>
      </c>
      <c r="D843" s="51">
        <f ca="1">IF('Conformity Assessment'!$I$19&lt;&gt;"Interval","-",IF(ABS($E$11-I841)&lt;=ABS($E$11-I842),D841+(RAND()-0.5)*$M$17/C843,D842+(RAND()-0.5)*$M$17/C843))</f>
        <v>1.6447613242181345</v>
      </c>
      <c r="E843" s="82">
        <f ca="1">IF('Conformity Assessment'!$I$19&lt;&gt;"Interval","-",IF($E$10="Consumer's Risk",$E$7+D843*$K$7,$E$7-D843*$K$7))</f>
        <v>93.700712979490802</v>
      </c>
      <c r="F843" s="82">
        <f ca="1">IF('Conformity Assessment'!$I$19&lt;&gt;"Interval","-",IF($E$10="Consumer's Risk",$E$8-D843*$K$8,$E$8+D843*$K$8))</f>
        <v>105.47690635840013</v>
      </c>
      <c r="G843" s="50">
        <f t="shared" ca="1" si="37"/>
        <v>5.0009520424413798E-2</v>
      </c>
      <c r="H843" s="50">
        <f t="shared" ca="1" si="38"/>
        <v>5.0009529541549844E-2</v>
      </c>
      <c r="I843" s="50">
        <f t="shared" ca="1" si="39"/>
        <v>5.0009524982981821E-2</v>
      </c>
    </row>
    <row r="844" spans="3:9">
      <c r="C844" s="48">
        <v>829</v>
      </c>
      <c r="D844" s="51">
        <f ca="1">IF('Conformity Assessment'!$I$19&lt;&gt;"Interval","-",IF(ABS($E$11-I842)&lt;=ABS($E$11-I843),D842+(RAND()-0.5)*$M$17/C844,D843+(RAND()-0.5)*$M$17/C844))</f>
        <v>1.6448845075576459</v>
      </c>
      <c r="E844" s="82">
        <f ca="1">IF('Conformity Assessment'!$I$19&lt;&gt;"Interval","-",IF($E$10="Consumer's Risk",$E$7+D844*$K$7,$E$7-D844*$K$7))</f>
        <v>93.700990142004699</v>
      </c>
      <c r="F844" s="82">
        <f ca="1">IF('Conformity Assessment'!$I$19&lt;&gt;"Interval","-",IF($E$10="Consumer's Risk",$E$8-D844*$K$8,$E$8+D844*$K$8))</f>
        <v>105.47656760421647</v>
      </c>
      <c r="G844" s="50">
        <f t="shared" ca="1" si="37"/>
        <v>4.9996815190011118E-2</v>
      </c>
      <c r="H844" s="50">
        <f t="shared" ca="1" si="38"/>
        <v>4.9996824313658268E-2</v>
      </c>
      <c r="I844" s="50">
        <f t="shared" ca="1" si="39"/>
        <v>4.999681975183469E-2</v>
      </c>
    </row>
    <row r="845" spans="3:9">
      <c r="C845" s="48">
        <v>830</v>
      </c>
      <c r="D845" s="51">
        <f ca="1">IF('Conformity Assessment'!$I$19&lt;&gt;"Interval","-",IF(ABS($E$11-I843)&lt;=ABS($E$11-I844),D843+(RAND()-0.5)*$M$17/C845,D844+(RAND()-0.5)*$M$17/C845))</f>
        <v>1.6447687597969192</v>
      </c>
      <c r="E845" s="82">
        <f ca="1">IF('Conformity Assessment'!$I$19&lt;&gt;"Interval","-",IF($E$10="Consumer's Risk",$E$7+D845*$K$7,$E$7-D845*$K$7))</f>
        <v>93.700729709543069</v>
      </c>
      <c r="F845" s="82">
        <f ca="1">IF('Conformity Assessment'!$I$19&lt;&gt;"Interval","-",IF($E$10="Consumer's Risk",$E$8-D845*$K$8,$E$8+D845*$K$8))</f>
        <v>105.47688591055848</v>
      </c>
      <c r="G845" s="50">
        <f t="shared" ca="1" si="37"/>
        <v>5.0008753439488587E-2</v>
      </c>
      <c r="H845" s="50">
        <f t="shared" ca="1" si="38"/>
        <v>5.0008762557017861E-2</v>
      </c>
      <c r="I845" s="50">
        <f t="shared" ca="1" si="39"/>
        <v>5.0008757998253224E-2</v>
      </c>
    </row>
    <row r="846" spans="3:9">
      <c r="C846" s="48">
        <v>831</v>
      </c>
      <c r="D846" s="51">
        <f ca="1">IF('Conformity Assessment'!$I$19&lt;&gt;"Interval","-",IF(ABS($E$11-I844)&lt;=ABS($E$11-I845),D844+(RAND()-0.5)*$M$17/C846,D845+(RAND()-0.5)*$M$17/C846))</f>
        <v>1.6448891261320864</v>
      </c>
      <c r="E846" s="82">
        <f ca="1">IF('Conformity Assessment'!$I$19&lt;&gt;"Interval","-",IF($E$10="Consumer's Risk",$E$7+D846*$K$7,$E$7-D846*$K$7))</f>
        <v>93.701000533797199</v>
      </c>
      <c r="F846" s="82">
        <f ca="1">IF('Conformity Assessment'!$I$19&lt;&gt;"Interval","-",IF($E$10="Consumer's Risk",$E$8-D846*$K$8,$E$8+D846*$K$8))</f>
        <v>105.47655490313676</v>
      </c>
      <c r="G846" s="50">
        <f t="shared" ca="1" si="37"/>
        <v>4.9996338876382308E-2</v>
      </c>
      <c r="H846" s="50">
        <f t="shared" ca="1" si="38"/>
        <v>4.9996348000274068E-2</v>
      </c>
      <c r="I846" s="50">
        <f t="shared" ca="1" si="39"/>
        <v>4.9996343438328192E-2</v>
      </c>
    </row>
    <row r="847" spans="3:9">
      <c r="C847" s="48">
        <v>832</v>
      </c>
      <c r="D847" s="51">
        <f ca="1">IF('Conformity Assessment'!$I$19&lt;&gt;"Interval","-",IF(ABS($E$11-I845)&lt;=ABS($E$11-I846),D845+(RAND()-0.5)*$M$17/C847,D846+(RAND()-0.5)*$M$17/C847))</f>
        <v>1.6448315297324489</v>
      </c>
      <c r="E847" s="82">
        <f ca="1">IF('Conformity Assessment'!$I$19&lt;&gt;"Interval","-",IF($E$10="Consumer's Risk",$E$7+D847*$K$7,$E$7-D847*$K$7))</f>
        <v>93.700870941898017</v>
      </c>
      <c r="F847" s="82">
        <f ca="1">IF('Conformity Assessment'!$I$19&lt;&gt;"Interval","-",IF($E$10="Consumer's Risk",$E$8-D847*$K$8,$E$8+D847*$K$8))</f>
        <v>105.47671329323576</v>
      </c>
      <c r="G847" s="50">
        <f t="shared" ca="1" si="37"/>
        <v>5.0002279052469484E-2</v>
      </c>
      <c r="H847" s="50">
        <f t="shared" ca="1" si="38"/>
        <v>5.0002288173316263E-2</v>
      </c>
      <c r="I847" s="50">
        <f t="shared" ca="1" si="39"/>
        <v>5.000228361289287E-2</v>
      </c>
    </row>
    <row r="848" spans="3:9">
      <c r="C848" s="48">
        <v>833</v>
      </c>
      <c r="D848" s="51">
        <f ca="1">IF('Conformity Assessment'!$I$19&lt;&gt;"Interval","-",IF(ABS($E$11-I846)&lt;=ABS($E$11-I847),D846+(RAND()-0.5)*$M$17/C848,D847+(RAND()-0.5)*$M$17/C848))</f>
        <v>1.6448088276756605</v>
      </c>
      <c r="E848" s="82">
        <f ca="1">IF('Conformity Assessment'!$I$19&lt;&gt;"Interval","-",IF($E$10="Consumer's Risk",$E$7+D848*$K$7,$E$7-D848*$K$7))</f>
        <v>93.700819862270237</v>
      </c>
      <c r="F848" s="82">
        <f ca="1">IF('Conformity Assessment'!$I$19&lt;&gt;"Interval","-",IF($E$10="Consumer's Risk",$E$8-D848*$K$8,$E$8+D848*$K$8))</f>
        <v>105.47677572389193</v>
      </c>
      <c r="G848" s="50">
        <f t="shared" ref="G848:G911" ca="1" si="40">IF(E848="-","-",IF($G$13="Consumer's Risk",_xlfn.NORM.DIST($E$7,E848,$K$7,TRUE)+(1-_xlfn.NORM.DIST($E$8,E848,$K$7,TRUE)),(_xlfn.NORM.DIST($E$8,E848,$K$7,TRUE)-_xlfn.NORM.DIST($E$7,E848,$K$7,TRUE))))</f>
        <v>5.000462057245425E-2</v>
      </c>
      <c r="H848" s="50">
        <f t="shared" ref="H848:H911" ca="1" si="41">IF(F848="-","-",IF($G$13="Consumer's Risk",_xlfn.NORM.DIST($E$7,F848,$K$8,TRUE)+(1-_xlfn.NORM.DIST($E$8,F848,$K$8,TRUE)),(_xlfn.NORM.DIST($E$8,F848,$K$8,TRUE)-_xlfn.NORM.DIST($E$7,F848,$K$8,TRUE))))</f>
        <v>5.0004629692100788E-2</v>
      </c>
      <c r="I848" s="50">
        <f t="shared" ref="I848:I911" ca="1" si="42">IF(COUNT(G848:H848)=0,"-",AVERAGE(G848:H848))</f>
        <v>5.0004625132277519E-2</v>
      </c>
    </row>
    <row r="849" spans="3:9">
      <c r="C849" s="48">
        <v>834</v>
      </c>
      <c r="D849" s="51">
        <f ca="1">IF('Conformity Assessment'!$I$19&lt;&gt;"Interval","-",IF(ABS($E$11-I847)&lt;=ABS($E$11-I848),D847+(RAND()-0.5)*$M$17/C849,D848+(RAND()-0.5)*$M$17/C849))</f>
        <v>1.6447686600473828</v>
      </c>
      <c r="E849" s="82">
        <f ca="1">IF('Conformity Assessment'!$I$19&lt;&gt;"Interval","-",IF($E$10="Consumer's Risk",$E$7+D849*$K$7,$E$7-D849*$K$7))</f>
        <v>93.700729485106606</v>
      </c>
      <c r="F849" s="82">
        <f ca="1">IF('Conformity Assessment'!$I$19&lt;&gt;"Interval","-",IF($E$10="Consumer's Risk",$E$8-D849*$K$8,$E$8+D849*$K$8))</f>
        <v>105.4768861848697</v>
      </c>
      <c r="G849" s="50">
        <f t="shared" ca="1" si="40"/>
        <v>5.0008763728658145E-2</v>
      </c>
      <c r="H849" s="50">
        <f t="shared" ca="1" si="41"/>
        <v>5.0008772846181777E-2</v>
      </c>
      <c r="I849" s="50">
        <f t="shared" ca="1" si="42"/>
        <v>5.0008768287419958E-2</v>
      </c>
    </row>
    <row r="850" spans="3:9">
      <c r="C850" s="48">
        <v>835</v>
      </c>
      <c r="D850" s="51">
        <f ca="1">IF('Conformity Assessment'!$I$19&lt;&gt;"Interval","-",IF(ABS($E$11-I848)&lt;=ABS($E$11-I849),D848+(RAND()-0.5)*$M$17/C850,D849+(RAND()-0.5)*$M$17/C850))</f>
        <v>1.644841944755038</v>
      </c>
      <c r="E850" s="82">
        <f ca="1">IF('Conformity Assessment'!$I$19&lt;&gt;"Interval","-",IF($E$10="Consumer's Risk",$E$7+D850*$K$7,$E$7-D850*$K$7))</f>
        <v>93.700894375698837</v>
      </c>
      <c r="F850" s="82">
        <f ca="1">IF('Conformity Assessment'!$I$19&lt;&gt;"Interval","-",IF($E$10="Consumer's Risk",$E$8-D850*$K$8,$E$8+D850*$K$8))</f>
        <v>105.47668465192365</v>
      </c>
      <c r="G850" s="50">
        <f t="shared" ca="1" si="40"/>
        <v>5.0001204862603857E-2</v>
      </c>
      <c r="H850" s="50">
        <f t="shared" ca="1" si="41"/>
        <v>5.0001213984001244E-2</v>
      </c>
      <c r="I850" s="50">
        <f t="shared" ca="1" si="42"/>
        <v>5.0001209423302551E-2</v>
      </c>
    </row>
    <row r="851" spans="3:9">
      <c r="C851" s="48">
        <v>836</v>
      </c>
      <c r="D851" s="51">
        <f ca="1">IF('Conformity Assessment'!$I$19&lt;&gt;"Interval","-",IF(ABS($E$11-I849)&lt;=ABS($E$11-I850),D849+(RAND()-0.5)*$M$17/C851,D850+(RAND()-0.5)*$M$17/C851))</f>
        <v>1.6449246900356602</v>
      </c>
      <c r="E851" s="82">
        <f ca="1">IF('Conformity Assessment'!$I$19&lt;&gt;"Interval","-",IF($E$10="Consumer's Risk",$E$7+D851*$K$7,$E$7-D851*$K$7))</f>
        <v>93.701080552580237</v>
      </c>
      <c r="F851" s="82">
        <f ca="1">IF('Conformity Assessment'!$I$19&lt;&gt;"Interval","-",IF($E$10="Consumer's Risk",$E$8-D851*$K$8,$E$8+D851*$K$8))</f>
        <v>105.47645710240194</v>
      </c>
      <c r="G851" s="50">
        <f t="shared" ca="1" si="40"/>
        <v>4.999267129185795E-2</v>
      </c>
      <c r="H851" s="50">
        <f t="shared" ca="1" si="41"/>
        <v>4.9992680417630726E-2</v>
      </c>
      <c r="I851" s="50">
        <f t="shared" ca="1" si="42"/>
        <v>4.9992675854744338E-2</v>
      </c>
    </row>
    <row r="852" spans="3:9">
      <c r="C852" s="48">
        <v>837</v>
      </c>
      <c r="D852" s="51">
        <f ca="1">IF('Conformity Assessment'!$I$19&lt;&gt;"Interval","-",IF(ABS($E$11-I850)&lt;=ABS($E$11-I851),D850+(RAND()-0.5)*$M$17/C852,D851+(RAND()-0.5)*$M$17/C852))</f>
        <v>1.6447282032384229</v>
      </c>
      <c r="E852" s="82">
        <f ca="1">IF('Conformity Assessment'!$I$19&lt;&gt;"Interval","-",IF($E$10="Consumer's Risk",$E$7+D852*$K$7,$E$7-D852*$K$7))</f>
        <v>93.700638457286445</v>
      </c>
      <c r="F852" s="82">
        <f ca="1">IF('Conformity Assessment'!$I$19&lt;&gt;"Interval","-",IF($E$10="Consumer's Risk",$E$8-D852*$K$8,$E$8+D852*$K$8))</f>
        <v>105.47699744109434</v>
      </c>
      <c r="G852" s="50">
        <f t="shared" ca="1" si="40"/>
        <v>5.0012936989575818E-2</v>
      </c>
      <c r="H852" s="50">
        <f t="shared" ca="1" si="41"/>
        <v>5.0012946104961688E-2</v>
      </c>
      <c r="I852" s="50">
        <f t="shared" ca="1" si="42"/>
        <v>5.0012941547268749E-2</v>
      </c>
    </row>
    <row r="853" spans="3:9">
      <c r="C853" s="48">
        <v>838</v>
      </c>
      <c r="D853" s="51">
        <f ca="1">IF('Conformity Assessment'!$I$19&lt;&gt;"Interval","-",IF(ABS($E$11-I851)&lt;=ABS($E$11-I852),D851+(RAND()-0.5)*$M$17/C853,D852+(RAND()-0.5)*$M$17/C853))</f>
        <v>1.6450210505288934</v>
      </c>
      <c r="E853" s="82">
        <f ca="1">IF('Conformity Assessment'!$I$19&lt;&gt;"Interval","-",IF($E$10="Consumer's Risk",$E$7+D853*$K$7,$E$7-D853*$K$7))</f>
        <v>93.701297363690003</v>
      </c>
      <c r="F853" s="82">
        <f ca="1">IF('Conformity Assessment'!$I$19&lt;&gt;"Interval","-",IF($E$10="Consumer's Risk",$E$8-D853*$K$8,$E$8+D853*$K$8))</f>
        <v>105.47619211104555</v>
      </c>
      <c r="G853" s="50">
        <f t="shared" ca="1" si="40"/>
        <v>4.9982735039812161E-2</v>
      </c>
      <c r="H853" s="50">
        <f t="shared" ca="1" si="41"/>
        <v>4.9982744170682401E-2</v>
      </c>
      <c r="I853" s="50">
        <f t="shared" ca="1" si="42"/>
        <v>4.9982739605247281E-2</v>
      </c>
    </row>
    <row r="854" spans="3:9">
      <c r="C854" s="48">
        <v>839</v>
      </c>
      <c r="D854" s="51">
        <f ca="1">IF('Conformity Assessment'!$I$19&lt;&gt;"Interval","-",IF(ABS($E$11-I852)&lt;=ABS($E$11-I853),D852+(RAND()-0.5)*$M$17/C854,D853+(RAND()-0.5)*$M$17/C854))</f>
        <v>1.644699534428375</v>
      </c>
      <c r="E854" s="82">
        <f ca="1">IF('Conformity Assessment'!$I$19&lt;&gt;"Interval","-",IF($E$10="Consumer's Risk",$E$7+D854*$K$7,$E$7-D854*$K$7))</f>
        <v>93.700573952463841</v>
      </c>
      <c r="F854" s="82">
        <f ca="1">IF('Conformity Assessment'!$I$19&lt;&gt;"Interval","-",IF($E$10="Consumer's Risk",$E$8-D854*$K$8,$E$8+D854*$K$8))</f>
        <v>105.47707628032197</v>
      </c>
      <c r="G854" s="50">
        <f t="shared" ca="1" si="40"/>
        <v>5.0015894445416542E-2</v>
      </c>
      <c r="H854" s="50">
        <f t="shared" ca="1" si="41"/>
        <v>5.0015903559288033E-2</v>
      </c>
      <c r="I854" s="50">
        <f t="shared" ca="1" si="42"/>
        <v>5.0015899002352288E-2</v>
      </c>
    </row>
    <row r="855" spans="3:9">
      <c r="C855" s="48">
        <v>840</v>
      </c>
      <c r="D855" s="51">
        <f ca="1">IF('Conformity Assessment'!$I$19&lt;&gt;"Interval","-",IF(ABS($E$11-I853)&lt;=ABS($E$11-I854),D853+(RAND()-0.5)*$M$17/C855,D854+(RAND()-0.5)*$M$17/C855))</f>
        <v>1.6447020910551058</v>
      </c>
      <c r="E855" s="82">
        <f ca="1">IF('Conformity Assessment'!$I$19&lt;&gt;"Interval","-",IF($E$10="Consumer's Risk",$E$7+D855*$K$7,$E$7-D855*$K$7))</f>
        <v>93.700579704873988</v>
      </c>
      <c r="F855" s="82">
        <f ca="1">IF('Conformity Assessment'!$I$19&lt;&gt;"Interval","-",IF($E$10="Consumer's Risk",$E$8-D855*$K$8,$E$8+D855*$K$8))</f>
        <v>105.47706924959846</v>
      </c>
      <c r="G855" s="50">
        <f t="shared" ca="1" si="40"/>
        <v>5.0015630699798475E-2</v>
      </c>
      <c r="H855" s="50">
        <f t="shared" ca="1" si="41"/>
        <v>5.0015639813805073E-2</v>
      </c>
      <c r="I855" s="50">
        <f t="shared" ca="1" si="42"/>
        <v>5.0015635256801777E-2</v>
      </c>
    </row>
    <row r="856" spans="3:9">
      <c r="C856" s="48">
        <v>841</v>
      </c>
      <c r="D856" s="51">
        <f ca="1">IF('Conformity Assessment'!$I$19&lt;&gt;"Interval","-",IF(ABS($E$11-I854)&lt;=ABS($E$11-I855),D854+(RAND()-0.5)*$M$17/C856,D855+(RAND()-0.5)*$M$17/C856))</f>
        <v>1.6447483703344825</v>
      </c>
      <c r="E856" s="82">
        <f ca="1">IF('Conformity Assessment'!$I$19&lt;&gt;"Interval","-",IF($E$10="Consumer's Risk",$E$7+D856*$K$7,$E$7-D856*$K$7))</f>
        <v>93.700683833252583</v>
      </c>
      <c r="F856" s="82">
        <f ca="1">IF('Conformity Assessment'!$I$19&lt;&gt;"Interval","-",IF($E$10="Consumer's Risk",$E$8-D856*$K$8,$E$8+D856*$K$8))</f>
        <v>105.47694198158017</v>
      </c>
      <c r="G856" s="50">
        <f t="shared" ca="1" si="40"/>
        <v>5.0010856648582722E-2</v>
      </c>
      <c r="H856" s="50">
        <f t="shared" ca="1" si="41"/>
        <v>5.0010865765033989E-2</v>
      </c>
      <c r="I856" s="50">
        <f t="shared" ca="1" si="42"/>
        <v>5.0010861206808352E-2</v>
      </c>
    </row>
    <row r="857" spans="3:9">
      <c r="C857" s="48">
        <v>842</v>
      </c>
      <c r="D857" s="51">
        <f ca="1">IF('Conformity Assessment'!$I$19&lt;&gt;"Interval","-",IF(ABS($E$11-I855)&lt;=ABS($E$11-I856),D855+(RAND()-0.5)*$M$17/C857,D856+(RAND()-0.5)*$M$17/C857))</f>
        <v>1.6446902967616817</v>
      </c>
      <c r="E857" s="82">
        <f ca="1">IF('Conformity Assessment'!$I$19&lt;&gt;"Interval","-",IF($E$10="Consumer's Risk",$E$7+D857*$K$7,$E$7-D857*$K$7))</f>
        <v>93.700553167713778</v>
      </c>
      <c r="F857" s="82">
        <f ca="1">IF('Conformity Assessment'!$I$19&lt;&gt;"Interval","-",IF($E$10="Consumer's Risk",$E$8-D857*$K$8,$E$8+D857*$K$8))</f>
        <v>105.47710168390537</v>
      </c>
      <c r="G857" s="50">
        <f t="shared" ca="1" si="40"/>
        <v>5.0016847426824676E-2</v>
      </c>
      <c r="H857" s="50">
        <f t="shared" ca="1" si="41"/>
        <v>5.0016856540207967E-2</v>
      </c>
      <c r="I857" s="50">
        <f t="shared" ca="1" si="42"/>
        <v>5.0016851983516325E-2</v>
      </c>
    </row>
    <row r="858" spans="3:9">
      <c r="C858" s="48">
        <v>843</v>
      </c>
      <c r="D858" s="51">
        <f ca="1">IF('Conformity Assessment'!$I$19&lt;&gt;"Interval","-",IF(ABS($E$11-I856)&lt;=ABS($E$11-I857),D856+(RAND()-0.5)*$M$17/C858,D857+(RAND()-0.5)*$M$17/C858))</f>
        <v>1.6446956069413328</v>
      </c>
      <c r="E858" s="82">
        <f ca="1">IF('Conformity Assessment'!$I$19&lt;&gt;"Interval","-",IF($E$10="Consumer's Risk",$E$7+D858*$K$7,$E$7-D858*$K$7))</f>
        <v>93.700565115618005</v>
      </c>
      <c r="F858" s="82">
        <f ca="1">IF('Conformity Assessment'!$I$19&lt;&gt;"Interval","-",IF($E$10="Consumer's Risk",$E$8-D858*$K$8,$E$8+D858*$K$8))</f>
        <v>105.47708708091133</v>
      </c>
      <c r="G858" s="50">
        <f t="shared" ca="1" si="40"/>
        <v>5.0016299613291466E-2</v>
      </c>
      <c r="H858" s="50">
        <f t="shared" ca="1" si="41"/>
        <v>5.0016308726955817E-2</v>
      </c>
      <c r="I858" s="50">
        <f t="shared" ca="1" si="42"/>
        <v>5.0016304170123642E-2</v>
      </c>
    </row>
    <row r="859" spans="3:9">
      <c r="C859" s="48">
        <v>844</v>
      </c>
      <c r="D859" s="51">
        <f ca="1">IF('Conformity Assessment'!$I$19&lt;&gt;"Interval","-",IF(ABS($E$11-I857)&lt;=ABS($E$11-I858),D857+(RAND()-0.5)*$M$17/C859,D858+(RAND()-0.5)*$M$17/C859))</f>
        <v>1.6446924261047546</v>
      </c>
      <c r="E859" s="82">
        <f ca="1">IF('Conformity Assessment'!$I$19&lt;&gt;"Interval","-",IF($E$10="Consumer's Risk",$E$7+D859*$K$7,$E$7-D859*$K$7))</f>
        <v>93.7005579587357</v>
      </c>
      <c r="F859" s="82">
        <f ca="1">IF('Conformity Assessment'!$I$19&lt;&gt;"Interval","-",IF($E$10="Consumer's Risk",$E$8-D859*$K$8,$E$8+D859*$K$8))</f>
        <v>105.47709582821193</v>
      </c>
      <c r="G859" s="50">
        <f t="shared" ca="1" si="40"/>
        <v>5.0016627757043054E-2</v>
      </c>
      <c r="H859" s="50">
        <f t="shared" ca="1" si="41"/>
        <v>5.0016636870539519E-2</v>
      </c>
      <c r="I859" s="50">
        <f t="shared" ca="1" si="42"/>
        <v>5.001663231379129E-2</v>
      </c>
    </row>
    <row r="860" spans="3:9">
      <c r="C860" s="48">
        <v>845</v>
      </c>
      <c r="D860" s="51">
        <f ca="1">IF('Conformity Assessment'!$I$19&lt;&gt;"Interval","-",IF(ABS($E$11-I858)&lt;=ABS($E$11-I859),D858+(RAND()-0.5)*$M$17/C860,D859+(RAND()-0.5)*$M$17/C860))</f>
        <v>1.6447589112244232</v>
      </c>
      <c r="E860" s="82">
        <f ca="1">IF('Conformity Assessment'!$I$19&lt;&gt;"Interval","-",IF($E$10="Consumer's Risk",$E$7+D860*$K$7,$E$7-D860*$K$7))</f>
        <v>93.700707550254947</v>
      </c>
      <c r="F860" s="82">
        <f ca="1">IF('Conformity Assessment'!$I$19&lt;&gt;"Interval","-",IF($E$10="Consumer's Risk",$E$8-D860*$K$8,$E$8+D860*$K$8))</f>
        <v>105.47691299413283</v>
      </c>
      <c r="G860" s="50">
        <f t="shared" ca="1" si="40"/>
        <v>5.0009769328345305E-2</v>
      </c>
      <c r="H860" s="50">
        <f t="shared" ca="1" si="41"/>
        <v>5.0009778445353467E-2</v>
      </c>
      <c r="I860" s="50">
        <f t="shared" ca="1" si="42"/>
        <v>5.0009773886849386E-2</v>
      </c>
    </row>
    <row r="861" spans="3:9">
      <c r="C861" s="48">
        <v>846</v>
      </c>
      <c r="D861" s="51">
        <f ca="1">IF('Conformity Assessment'!$I$19&lt;&gt;"Interval","-",IF(ABS($E$11-I859)&lt;=ABS($E$11-I860),D859+(RAND()-0.5)*$M$17/C861,D860+(RAND()-0.5)*$M$17/C861))</f>
        <v>1.644688102975286</v>
      </c>
      <c r="E861" s="82">
        <f ca="1">IF('Conformity Assessment'!$I$19&lt;&gt;"Interval","-",IF($E$10="Consumer's Risk",$E$7+D861*$K$7,$E$7-D861*$K$7))</f>
        <v>93.700548231694398</v>
      </c>
      <c r="F861" s="82">
        <f ca="1">IF('Conformity Assessment'!$I$19&lt;&gt;"Interval","-",IF($E$10="Consumer's Risk",$E$8-D861*$K$8,$E$8+D861*$K$8))</f>
        <v>105.47710771681797</v>
      </c>
      <c r="G861" s="50">
        <f t="shared" ca="1" si="40"/>
        <v>5.0017073745587441E-2</v>
      </c>
      <c r="H861" s="50">
        <f t="shared" ca="1" si="41"/>
        <v>5.0017082858855595E-2</v>
      </c>
      <c r="I861" s="50">
        <f t="shared" ca="1" si="42"/>
        <v>5.0017078302221518E-2</v>
      </c>
    </row>
    <row r="862" spans="3:9">
      <c r="C862" s="48">
        <v>847</v>
      </c>
      <c r="D862" s="51">
        <f ca="1">IF('Conformity Assessment'!$I$19&lt;&gt;"Interval","-",IF(ABS($E$11-I860)&lt;=ABS($E$11-I861),D860+(RAND()-0.5)*$M$17/C862,D861+(RAND()-0.5)*$M$17/C862))</f>
        <v>1.6447586977252826</v>
      </c>
      <c r="E862" s="82">
        <f ca="1">IF('Conformity Assessment'!$I$19&lt;&gt;"Interval","-",IF($E$10="Consumer's Risk",$E$7+D862*$K$7,$E$7-D862*$K$7))</f>
        <v>93.700707069881886</v>
      </c>
      <c r="F862" s="82">
        <f ca="1">IF('Conformity Assessment'!$I$19&lt;&gt;"Interval","-",IF($E$10="Consumer's Risk",$E$8-D862*$K$8,$E$8+D862*$K$8))</f>
        <v>105.47691358125547</v>
      </c>
      <c r="G862" s="50">
        <f t="shared" ca="1" si="40"/>
        <v>5.0009791351150128E-2</v>
      </c>
      <c r="H862" s="50">
        <f t="shared" ca="1" si="41"/>
        <v>5.0009800468147431E-2</v>
      </c>
      <c r="I862" s="50">
        <f t="shared" ca="1" si="42"/>
        <v>5.0009795909648783E-2</v>
      </c>
    </row>
    <row r="863" spans="3:9">
      <c r="C863" s="48">
        <v>848</v>
      </c>
      <c r="D863" s="51">
        <f ca="1">IF('Conformity Assessment'!$I$19&lt;&gt;"Interval","-",IF(ABS($E$11-I861)&lt;=ABS($E$11-I862),D861+(RAND()-0.5)*$M$17/C863,D862+(RAND()-0.5)*$M$17/C863))</f>
        <v>1.6447031380192287</v>
      </c>
      <c r="E863" s="82">
        <f ca="1">IF('Conformity Assessment'!$I$19&lt;&gt;"Interval","-",IF($E$10="Consumer's Risk",$E$7+D863*$K$7,$E$7-D863*$K$7))</f>
        <v>93.700582060543269</v>
      </c>
      <c r="F863" s="82">
        <f ca="1">IF('Conformity Assessment'!$I$19&lt;&gt;"Interval","-",IF($E$10="Consumer's Risk",$E$8-D863*$K$8,$E$8+D863*$K$8))</f>
        <v>105.47706637044712</v>
      </c>
      <c r="G863" s="50">
        <f t="shared" ca="1" si="40"/>
        <v>5.0015522693659567E-2</v>
      </c>
      <c r="H863" s="50">
        <f t="shared" ca="1" si="41"/>
        <v>5.0015531807721683E-2</v>
      </c>
      <c r="I863" s="50">
        <f t="shared" ca="1" si="42"/>
        <v>5.0015527250690625E-2</v>
      </c>
    </row>
    <row r="864" spans="3:9">
      <c r="C864" s="48">
        <v>849</v>
      </c>
      <c r="D864" s="51">
        <f ca="1">IF('Conformity Assessment'!$I$19&lt;&gt;"Interval","-",IF(ABS($E$11-I862)&lt;=ABS($E$11-I863),D862+(RAND()-0.5)*$M$17/C864,D863+(RAND()-0.5)*$M$17/C864))</f>
        <v>1.6446602081349477</v>
      </c>
      <c r="E864" s="82">
        <f ca="1">IF('Conformity Assessment'!$I$19&lt;&gt;"Interval","-",IF($E$10="Consumer's Risk",$E$7+D864*$K$7,$E$7-D864*$K$7))</f>
        <v>93.700485468303626</v>
      </c>
      <c r="F864" s="82">
        <f ca="1">IF('Conformity Assessment'!$I$19&lt;&gt;"Interval","-",IF($E$10="Consumer's Risk",$E$8-D864*$K$8,$E$8+D864*$K$8))</f>
        <v>105.4771844276289</v>
      </c>
      <c r="G864" s="50">
        <f t="shared" ca="1" si="40"/>
        <v>5.0019951547176915E-2</v>
      </c>
      <c r="H864" s="50">
        <f t="shared" ca="1" si="41"/>
        <v>5.0019960658971185E-2</v>
      </c>
      <c r="I864" s="50">
        <f t="shared" ca="1" si="42"/>
        <v>5.0019956103074054E-2</v>
      </c>
    </row>
    <row r="865" spans="3:9">
      <c r="C865" s="48">
        <v>850</v>
      </c>
      <c r="D865" s="51">
        <f ca="1">IF('Conformity Assessment'!$I$19&lt;&gt;"Interval","-",IF(ABS($E$11-I863)&lt;=ABS($E$11-I864),D863+(RAND()-0.5)*$M$17/C865,D864+(RAND()-0.5)*$M$17/C865))</f>
        <v>1.6446754623999331</v>
      </c>
      <c r="E865" s="82">
        <f ca="1">IF('Conformity Assessment'!$I$19&lt;&gt;"Interval","-",IF($E$10="Consumer's Risk",$E$7+D865*$K$7,$E$7-D865*$K$7))</f>
        <v>93.700519790399852</v>
      </c>
      <c r="F865" s="82">
        <f ca="1">IF('Conformity Assessment'!$I$19&lt;&gt;"Interval","-",IF($E$10="Consumer's Risk",$E$8-D865*$K$8,$E$8+D865*$K$8))</f>
        <v>105.47714247840018</v>
      </c>
      <c r="G865" s="50">
        <f t="shared" ca="1" si="40"/>
        <v>5.0018377807954491E-2</v>
      </c>
      <c r="H865" s="50">
        <f t="shared" ca="1" si="41"/>
        <v>5.0018386920554575E-2</v>
      </c>
      <c r="I865" s="50">
        <f t="shared" ca="1" si="42"/>
        <v>5.0018382364254529E-2</v>
      </c>
    </row>
    <row r="866" spans="3:9">
      <c r="C866" s="48">
        <v>851</v>
      </c>
      <c r="D866" s="51">
        <f ca="1">IF('Conformity Assessment'!$I$19&lt;&gt;"Interval","-",IF(ABS($E$11-I864)&lt;=ABS($E$11-I865),D864+(RAND()-0.5)*$M$17/C866,D865+(RAND()-0.5)*$M$17/C866))</f>
        <v>1.6446352048495694</v>
      </c>
      <c r="E866" s="82">
        <f ca="1">IF('Conformity Assessment'!$I$19&lt;&gt;"Interval","-",IF($E$10="Consumer's Risk",$E$7+D866*$K$7,$E$7-D866*$K$7))</f>
        <v>93.700429210911537</v>
      </c>
      <c r="F866" s="82">
        <f ca="1">IF('Conformity Assessment'!$I$19&lt;&gt;"Interval","-",IF($E$10="Consumer's Risk",$E$8-D866*$K$8,$E$8+D866*$K$8))</f>
        <v>105.47725318666369</v>
      </c>
      <c r="G866" s="50">
        <f t="shared" ca="1" si="40"/>
        <v>5.002253115055761E-2</v>
      </c>
      <c r="H866" s="50">
        <f t="shared" ca="1" si="41"/>
        <v>5.0022540261032124E-2</v>
      </c>
      <c r="I866" s="50">
        <f t="shared" ca="1" si="42"/>
        <v>5.0022535705794867E-2</v>
      </c>
    </row>
    <row r="867" spans="3:9">
      <c r="C867" s="48">
        <v>852</v>
      </c>
      <c r="D867" s="51">
        <f ca="1">IF('Conformity Assessment'!$I$19&lt;&gt;"Interval","-",IF(ABS($E$11-I865)&lt;=ABS($E$11-I866),D865+(RAND()-0.5)*$M$17/C867,D866+(RAND()-0.5)*$M$17/C867))</f>
        <v>1.6446299099994652</v>
      </c>
      <c r="E867" s="82">
        <f ca="1">IF('Conformity Assessment'!$I$19&lt;&gt;"Interval","-",IF($E$10="Consumer's Risk",$E$7+D867*$K$7,$E$7-D867*$K$7))</f>
        <v>93.700417297498802</v>
      </c>
      <c r="F867" s="82">
        <f ca="1">IF('Conformity Assessment'!$I$19&lt;&gt;"Interval","-",IF($E$10="Consumer's Risk",$E$8-D867*$K$8,$E$8+D867*$K$8))</f>
        <v>105.47726774750147</v>
      </c>
      <c r="G867" s="50">
        <f t="shared" ca="1" si="40"/>
        <v>5.0023077436908821E-2</v>
      </c>
      <c r="H867" s="50">
        <f t="shared" ca="1" si="41"/>
        <v>5.002308654710369E-2</v>
      </c>
      <c r="I867" s="50">
        <f t="shared" ca="1" si="42"/>
        <v>5.0023081992006252E-2</v>
      </c>
    </row>
    <row r="868" spans="3:9">
      <c r="C868" s="48">
        <v>853</v>
      </c>
      <c r="D868" s="51">
        <f ca="1">IF('Conformity Assessment'!$I$19&lt;&gt;"Interval","-",IF(ABS($E$11-I866)&lt;=ABS($E$11-I867),D866+(RAND()-0.5)*$M$17/C868,D867+(RAND()-0.5)*$M$17/C868))</f>
        <v>1.6446813369487083</v>
      </c>
      <c r="E868" s="82">
        <f ca="1">IF('Conformity Assessment'!$I$19&lt;&gt;"Interval","-",IF($E$10="Consumer's Risk",$E$7+D868*$K$7,$E$7-D868*$K$7))</f>
        <v>93.700533008134599</v>
      </c>
      <c r="F868" s="82">
        <f ca="1">IF('Conformity Assessment'!$I$19&lt;&gt;"Interval","-",IF($E$10="Consumer's Risk",$E$8-D868*$K$8,$E$8+D868*$K$8))</f>
        <v>105.47712632339105</v>
      </c>
      <c r="G868" s="50">
        <f t="shared" ca="1" si="40"/>
        <v>5.0017771757961307E-2</v>
      </c>
      <c r="H868" s="50">
        <f t="shared" ca="1" si="41"/>
        <v>5.0017780870871775E-2</v>
      </c>
      <c r="I868" s="50">
        <f t="shared" ca="1" si="42"/>
        <v>5.0017776314416541E-2</v>
      </c>
    </row>
    <row r="869" spans="3:9">
      <c r="C869" s="48">
        <v>854</v>
      </c>
      <c r="D869" s="51">
        <f ca="1">IF('Conformity Assessment'!$I$19&lt;&gt;"Interval","-",IF(ABS($E$11-I867)&lt;=ABS($E$11-I868),D867+(RAND()-0.5)*$M$17/C869,D868+(RAND()-0.5)*$M$17/C869))</f>
        <v>1.6447369224793722</v>
      </c>
      <c r="E869" s="82">
        <f ca="1">IF('Conformity Assessment'!$I$19&lt;&gt;"Interval","-",IF($E$10="Consumer's Risk",$E$7+D869*$K$7,$E$7-D869*$K$7))</f>
        <v>93.700658075578588</v>
      </c>
      <c r="F869" s="82">
        <f ca="1">IF('Conformity Assessment'!$I$19&lt;&gt;"Interval","-",IF($E$10="Consumer's Risk",$E$8-D869*$K$8,$E$8+D869*$K$8))</f>
        <v>105.47697346318172</v>
      </c>
      <c r="G869" s="50">
        <f t="shared" ca="1" si="40"/>
        <v>5.0012037545992385E-2</v>
      </c>
      <c r="H869" s="50">
        <f t="shared" ca="1" si="41"/>
        <v>5.0012046661838859E-2</v>
      </c>
      <c r="I869" s="50">
        <f t="shared" ca="1" si="42"/>
        <v>5.0012042103915619E-2</v>
      </c>
    </row>
    <row r="870" spans="3:9">
      <c r="C870" s="48">
        <v>855</v>
      </c>
      <c r="D870" s="51">
        <f ca="1">IF('Conformity Assessment'!$I$19&lt;&gt;"Interval","-",IF(ABS($E$11-I868)&lt;=ABS($E$11-I869),D868+(RAND()-0.5)*$M$17/C870,D869+(RAND()-0.5)*$M$17/C870))</f>
        <v>1.6448233676176556</v>
      </c>
      <c r="E870" s="82">
        <f ca="1">IF('Conformity Assessment'!$I$19&lt;&gt;"Interval","-",IF($E$10="Consumer's Risk",$E$7+D870*$K$7,$E$7-D870*$K$7))</f>
        <v>93.700852577139727</v>
      </c>
      <c r="F870" s="82">
        <f ca="1">IF('Conformity Assessment'!$I$19&lt;&gt;"Interval","-",IF($E$10="Consumer's Risk",$E$8-D870*$K$8,$E$8+D870*$K$8))</f>
        <v>105.47673573905145</v>
      </c>
      <c r="G870" s="50">
        <f t="shared" ca="1" si="40"/>
        <v>5.0003120893653864E-2</v>
      </c>
      <c r="H870" s="50">
        <f t="shared" ca="1" si="41"/>
        <v>5.0003130014069107E-2</v>
      </c>
      <c r="I870" s="50">
        <f t="shared" ca="1" si="42"/>
        <v>5.0003125453861486E-2</v>
      </c>
    </row>
    <row r="871" spans="3:9">
      <c r="C871" s="48">
        <v>856</v>
      </c>
      <c r="D871" s="51">
        <f ca="1">IF('Conformity Assessment'!$I$19&lt;&gt;"Interval","-",IF(ABS($E$11-I869)&lt;=ABS($E$11-I870),D869+(RAND()-0.5)*$M$17/C871,D870+(RAND()-0.5)*$M$17/C871))</f>
        <v>1.6447672047116191</v>
      </c>
      <c r="E871" s="82">
        <f ca="1">IF('Conformity Assessment'!$I$19&lt;&gt;"Interval","-",IF($E$10="Consumer's Risk",$E$7+D871*$K$7,$E$7-D871*$K$7))</f>
        <v>93.700726210601147</v>
      </c>
      <c r="F871" s="82">
        <f ca="1">IF('Conformity Assessment'!$I$19&lt;&gt;"Interval","-",IF($E$10="Consumer's Risk",$E$8-D871*$K$8,$E$8+D871*$K$8))</f>
        <v>105.47689018704305</v>
      </c>
      <c r="G871" s="50">
        <f t="shared" ca="1" si="40"/>
        <v>5.0008913846801534E-2</v>
      </c>
      <c r="H871" s="50">
        <f t="shared" ca="1" si="41"/>
        <v>5.0008922964248782E-2</v>
      </c>
      <c r="I871" s="50">
        <f t="shared" ca="1" si="42"/>
        <v>5.0008918405525155E-2</v>
      </c>
    </row>
    <row r="872" spans="3:9">
      <c r="C872" s="48">
        <v>857</v>
      </c>
      <c r="D872" s="51">
        <f ca="1">IF('Conformity Assessment'!$I$19&lt;&gt;"Interval","-",IF(ABS($E$11-I870)&lt;=ABS($E$11-I871),D870+(RAND()-0.5)*$M$17/C872,D871+(RAND()-0.5)*$M$17/C872))</f>
        <v>1.6447314259647154</v>
      </c>
      <c r="E872" s="82">
        <f ca="1">IF('Conformity Assessment'!$I$19&lt;&gt;"Interval","-",IF($E$10="Consumer's Risk",$E$7+D872*$K$7,$E$7-D872*$K$7))</f>
        <v>93.700645708420609</v>
      </c>
      <c r="F872" s="82">
        <f ca="1">IF('Conformity Assessment'!$I$19&lt;&gt;"Interval","-",IF($E$10="Consumer's Risk",$E$8-D872*$K$8,$E$8+D872*$K$8))</f>
        <v>105.47698857859703</v>
      </c>
      <c r="G872" s="50">
        <f t="shared" ca="1" si="40"/>
        <v>5.0012604543941394E-2</v>
      </c>
      <c r="H872" s="50">
        <f t="shared" ca="1" si="41"/>
        <v>5.00126136594976E-2</v>
      </c>
      <c r="I872" s="50">
        <f t="shared" ca="1" si="42"/>
        <v>5.0012609101719493E-2</v>
      </c>
    </row>
    <row r="873" spans="3:9">
      <c r="C873" s="48">
        <v>858</v>
      </c>
      <c r="D873" s="51">
        <f ca="1">IF('Conformity Assessment'!$I$19&lt;&gt;"Interval","-",IF(ABS($E$11-I871)&lt;=ABS($E$11-I872),D871+(RAND()-0.5)*$M$17/C873,D872+(RAND()-0.5)*$M$17/C873))</f>
        <v>1.6447479375664587</v>
      </c>
      <c r="E873" s="82">
        <f ca="1">IF('Conformity Assessment'!$I$19&lt;&gt;"Interval","-",IF($E$10="Consumer's Risk",$E$7+D873*$K$7,$E$7-D873*$K$7))</f>
        <v>93.700682859524534</v>
      </c>
      <c r="F873" s="82">
        <f ca="1">IF('Conformity Assessment'!$I$19&lt;&gt;"Interval","-",IF($E$10="Consumer's Risk",$E$8-D873*$K$8,$E$8+D873*$K$8))</f>
        <v>105.47694317169224</v>
      </c>
      <c r="G873" s="50">
        <f t="shared" ca="1" si="40"/>
        <v>5.0010901290133629E-2</v>
      </c>
      <c r="H873" s="50">
        <f t="shared" ca="1" si="41"/>
        <v>5.0010910406562574E-2</v>
      </c>
      <c r="I873" s="50">
        <f t="shared" ca="1" si="42"/>
        <v>5.0010905848348101E-2</v>
      </c>
    </row>
    <row r="874" spans="3:9">
      <c r="C874" s="48">
        <v>859</v>
      </c>
      <c r="D874" s="51">
        <f ca="1">IF('Conformity Assessment'!$I$19&lt;&gt;"Interval","-",IF(ABS($E$11-I872)&lt;=ABS($E$11-I873),D872+(RAND()-0.5)*$M$17/C874,D873+(RAND()-0.5)*$M$17/C874))</f>
        <v>1.6448345485361819</v>
      </c>
      <c r="E874" s="82">
        <f ca="1">IF('Conformity Assessment'!$I$19&lt;&gt;"Interval","-",IF($E$10="Consumer's Risk",$E$7+D874*$K$7,$E$7-D874*$K$7))</f>
        <v>93.700877734206415</v>
      </c>
      <c r="F874" s="82">
        <f ca="1">IF('Conformity Assessment'!$I$19&lt;&gt;"Interval","-",IF($E$10="Consumer's Risk",$E$8-D874*$K$8,$E$8+D874*$K$8))</f>
        <v>105.47670499152549</v>
      </c>
      <c r="G874" s="50">
        <f t="shared" ca="1" si="40"/>
        <v>5.0001967695669856E-2</v>
      </c>
      <c r="H874" s="50">
        <f t="shared" ca="1" si="41"/>
        <v>5.0001976816676064E-2</v>
      </c>
      <c r="I874" s="50">
        <f t="shared" ca="1" si="42"/>
        <v>5.0001972256172963E-2</v>
      </c>
    </row>
    <row r="875" spans="3:9">
      <c r="C875" s="48">
        <v>860</v>
      </c>
      <c r="D875" s="51">
        <f ca="1">IF('Conformity Assessment'!$I$19&lt;&gt;"Interval","-",IF(ABS($E$11-I873)&lt;=ABS($E$11-I874),D873+(RAND()-0.5)*$M$17/C875,D874+(RAND()-0.5)*$M$17/C875))</f>
        <v>1.6447833877161238</v>
      </c>
      <c r="E875" s="82">
        <f ca="1">IF('Conformity Assessment'!$I$19&lt;&gt;"Interval","-",IF($E$10="Consumer's Risk",$E$7+D875*$K$7,$E$7-D875*$K$7))</f>
        <v>93.700762622361282</v>
      </c>
      <c r="F875" s="82">
        <f ca="1">IF('Conformity Assessment'!$I$19&lt;&gt;"Interval","-",IF($E$10="Consumer's Risk",$E$8-D875*$K$8,$E$8+D875*$K$8))</f>
        <v>105.47684568378065</v>
      </c>
      <c r="G875" s="50">
        <f t="shared" ca="1" si="40"/>
        <v>5.0007244587216004E-2</v>
      </c>
      <c r="H875" s="50">
        <f t="shared" ca="1" si="41"/>
        <v>5.0007253705517896E-2</v>
      </c>
      <c r="I875" s="50">
        <f t="shared" ca="1" si="42"/>
        <v>5.000724914636695E-2</v>
      </c>
    </row>
    <row r="876" spans="3:9">
      <c r="C876" s="48">
        <v>861</v>
      </c>
      <c r="D876" s="51">
        <f ca="1">IF('Conformity Assessment'!$I$19&lt;&gt;"Interval","-",IF(ABS($E$11-I874)&lt;=ABS($E$11-I875),D874+(RAND()-0.5)*$M$17/C876,D875+(RAND()-0.5)*$M$17/C876))</f>
        <v>1.6447287307538305</v>
      </c>
      <c r="E876" s="82">
        <f ca="1">IF('Conformity Assessment'!$I$19&lt;&gt;"Interval","-",IF($E$10="Consumer's Risk",$E$7+D876*$K$7,$E$7-D876*$K$7))</f>
        <v>93.700639644196116</v>
      </c>
      <c r="F876" s="82">
        <f ca="1">IF('Conformity Assessment'!$I$19&lt;&gt;"Interval","-",IF($E$10="Consumer's Risk",$E$8-D876*$K$8,$E$8+D876*$K$8))</f>
        <v>105.47699599042697</v>
      </c>
      <c r="G876" s="50">
        <f t="shared" ca="1" si="40"/>
        <v>5.0012882572735062E-2</v>
      </c>
      <c r="H876" s="50">
        <f t="shared" ca="1" si="41"/>
        <v>5.0012891688148965E-2</v>
      </c>
      <c r="I876" s="50">
        <f t="shared" ca="1" si="42"/>
        <v>5.001288713044201E-2</v>
      </c>
    </row>
    <row r="877" spans="3:9">
      <c r="C877" s="48">
        <v>862</v>
      </c>
      <c r="D877" s="51">
        <f ca="1">IF('Conformity Assessment'!$I$19&lt;&gt;"Interval","-",IF(ABS($E$11-I875)&lt;=ABS($E$11-I876),D875+(RAND()-0.5)*$M$17/C877,D876+(RAND()-0.5)*$M$17/C877))</f>
        <v>1.6448086795464776</v>
      </c>
      <c r="E877" s="82">
        <f ca="1">IF('Conformity Assessment'!$I$19&lt;&gt;"Interval","-",IF($E$10="Consumer's Risk",$E$7+D877*$K$7,$E$7-D877*$K$7))</f>
        <v>93.700819528979579</v>
      </c>
      <c r="F877" s="82">
        <f ca="1">IF('Conformity Assessment'!$I$19&lt;&gt;"Interval","-",IF($E$10="Consumer's Risk",$E$8-D877*$K$8,$E$8+D877*$K$8))</f>
        <v>105.47677613124719</v>
      </c>
      <c r="G877" s="50">
        <f t="shared" ca="1" si="40"/>
        <v>5.0004635850979806E-2</v>
      </c>
      <c r="H877" s="50">
        <f t="shared" ca="1" si="41"/>
        <v>5.0004644970618961E-2</v>
      </c>
      <c r="I877" s="50">
        <f t="shared" ca="1" si="42"/>
        <v>5.0004640410799384E-2</v>
      </c>
    </row>
    <row r="878" spans="3:9">
      <c r="C878" s="48">
        <v>863</v>
      </c>
      <c r="D878" s="51">
        <f ca="1">IF('Conformity Assessment'!$I$19&lt;&gt;"Interval","-",IF(ABS($E$11-I876)&lt;=ABS($E$11-I877),D876+(RAND()-0.5)*$M$17/C878,D877+(RAND()-0.5)*$M$17/C878))</f>
        <v>1.6448757241479404</v>
      </c>
      <c r="E878" s="82">
        <f ca="1">IF('Conformity Assessment'!$I$19&lt;&gt;"Interval","-",IF($E$10="Consumer's Risk",$E$7+D878*$K$7,$E$7-D878*$K$7))</f>
        <v>93.700970379332873</v>
      </c>
      <c r="F878" s="82">
        <f ca="1">IF('Conformity Assessment'!$I$19&lt;&gt;"Interval","-",IF($E$10="Consumer's Risk",$E$8-D878*$K$8,$E$8+D878*$K$8))</f>
        <v>105.47659175859316</v>
      </c>
      <c r="G878" s="50">
        <f t="shared" ca="1" si="40"/>
        <v>4.9997721033126177E-2</v>
      </c>
      <c r="H878" s="50">
        <f t="shared" ca="1" si="41"/>
        <v>4.9997730156309331E-2</v>
      </c>
      <c r="I878" s="50">
        <f t="shared" ca="1" si="42"/>
        <v>4.9997725594717754E-2</v>
      </c>
    </row>
    <row r="879" spans="3:9">
      <c r="C879" s="48">
        <v>864</v>
      </c>
      <c r="D879" s="51">
        <f ca="1">IF('Conformity Assessment'!$I$19&lt;&gt;"Interval","-",IF(ABS($E$11-I877)&lt;=ABS($E$11-I878),D877+(RAND()-0.5)*$M$17/C879,D878+(RAND()-0.5)*$M$17/C879))</f>
        <v>1.6448873422778252</v>
      </c>
      <c r="E879" s="82">
        <f ca="1">IF('Conformity Assessment'!$I$19&lt;&gt;"Interval","-",IF($E$10="Consumer's Risk",$E$7+D879*$K$7,$E$7-D879*$K$7))</f>
        <v>93.700996520125102</v>
      </c>
      <c r="F879" s="82">
        <f ca="1">IF('Conformity Assessment'!$I$19&lt;&gt;"Interval","-",IF($E$10="Consumer's Risk",$E$8-D879*$K$8,$E$8+D879*$K$8))</f>
        <v>105.47655980873598</v>
      </c>
      <c r="G879" s="50">
        <f t="shared" ca="1" si="40"/>
        <v>4.9996522844861654E-2</v>
      </c>
      <c r="H879" s="50">
        <f t="shared" ca="1" si="41"/>
        <v>4.9996531968659073E-2</v>
      </c>
      <c r="I879" s="50">
        <f t="shared" ca="1" si="42"/>
        <v>4.999652740676036E-2</v>
      </c>
    </row>
    <row r="880" spans="3:9">
      <c r="C880" s="48">
        <v>865</v>
      </c>
      <c r="D880" s="51">
        <f ca="1">IF('Conformity Assessment'!$I$19&lt;&gt;"Interval","-",IF(ABS($E$11-I878)&lt;=ABS($E$11-I879),D878+(RAND()-0.5)*$M$17/C880,D879+(RAND()-0.5)*$M$17/C880))</f>
        <v>1.6449090003385571</v>
      </c>
      <c r="E880" s="82">
        <f ca="1">IF('Conformity Assessment'!$I$19&lt;&gt;"Interval","-",IF($E$10="Consumer's Risk",$E$7+D880*$K$7,$E$7-D880*$K$7))</f>
        <v>93.701045250761752</v>
      </c>
      <c r="F880" s="82">
        <f ca="1">IF('Conformity Assessment'!$I$19&lt;&gt;"Interval","-",IF($E$10="Consumer's Risk",$E$8-D880*$K$8,$E$8+D880*$K$8))</f>
        <v>105.47650024906896</v>
      </c>
      <c r="G880" s="50">
        <f t="shared" ca="1" si="40"/>
        <v>4.9994289290556986E-2</v>
      </c>
      <c r="H880" s="50">
        <f t="shared" ca="1" si="41"/>
        <v>4.9994298415499482E-2</v>
      </c>
      <c r="I880" s="50">
        <f t="shared" ca="1" si="42"/>
        <v>4.9994293853028234E-2</v>
      </c>
    </row>
    <row r="881" spans="3:9">
      <c r="C881" s="48">
        <v>866</v>
      </c>
      <c r="D881" s="51">
        <f ca="1">IF('Conformity Assessment'!$I$19&lt;&gt;"Interval","-",IF(ABS($E$11-I879)&lt;=ABS($E$11-I880),D879+(RAND()-0.5)*$M$17/C881,D880+(RAND()-0.5)*$M$17/C881))</f>
        <v>1.644922078346456</v>
      </c>
      <c r="E881" s="82">
        <f ca="1">IF('Conformity Assessment'!$I$19&lt;&gt;"Interval","-",IF($E$10="Consumer's Risk",$E$7+D881*$K$7,$E$7-D881*$K$7))</f>
        <v>93.701074676279532</v>
      </c>
      <c r="F881" s="82">
        <f ca="1">IF('Conformity Assessment'!$I$19&lt;&gt;"Interval","-",IF($E$10="Consumer's Risk",$E$8-D881*$K$8,$E$8+D881*$K$8))</f>
        <v>105.47646428454725</v>
      </c>
      <c r="G881" s="50">
        <f t="shared" ca="1" si="40"/>
        <v>4.9992940619191087E-2</v>
      </c>
      <c r="H881" s="50">
        <f t="shared" ca="1" si="41"/>
        <v>4.9992949744825911E-2</v>
      </c>
      <c r="I881" s="50">
        <f t="shared" ca="1" si="42"/>
        <v>4.9992945182008502E-2</v>
      </c>
    </row>
    <row r="882" spans="3:9">
      <c r="C882" s="48">
        <v>867</v>
      </c>
      <c r="D882" s="51">
        <f ca="1">IF('Conformity Assessment'!$I$19&lt;&gt;"Interval","-",IF(ABS($E$11-I880)&lt;=ABS($E$11-I881),D880+(RAND()-0.5)*$M$17/C882,D881+(RAND()-0.5)*$M$17/C882))</f>
        <v>1.6449997748064051</v>
      </c>
      <c r="E882" s="82">
        <f ca="1">IF('Conformity Assessment'!$I$19&lt;&gt;"Interval","-",IF($E$10="Consumer's Risk",$E$7+D882*$K$7,$E$7-D882*$K$7))</f>
        <v>93.701249493314407</v>
      </c>
      <c r="F882" s="82">
        <f ca="1">IF('Conformity Assessment'!$I$19&lt;&gt;"Interval","-",IF($E$10="Consumer's Risk",$E$8-D882*$K$8,$E$8+D882*$K$8))</f>
        <v>105.47625061928238</v>
      </c>
      <c r="G882" s="50">
        <f t="shared" ca="1" si="40"/>
        <v>4.9984928759238136E-2</v>
      </c>
      <c r="H882" s="50">
        <f t="shared" ca="1" si="41"/>
        <v>4.9984937888982332E-2</v>
      </c>
      <c r="I882" s="50">
        <f t="shared" ca="1" si="42"/>
        <v>4.9984933324110234E-2</v>
      </c>
    </row>
    <row r="883" spans="3:9">
      <c r="C883" s="48">
        <v>868</v>
      </c>
      <c r="D883" s="51">
        <f ca="1">IF('Conformity Assessment'!$I$19&lt;&gt;"Interval","-",IF(ABS($E$11-I881)&lt;=ABS($E$11-I882),D881+(RAND()-0.5)*$M$17/C883,D882+(RAND()-0.5)*$M$17/C883))</f>
        <v>1.6448179476840892</v>
      </c>
      <c r="E883" s="82">
        <f ca="1">IF('Conformity Assessment'!$I$19&lt;&gt;"Interval","-",IF($E$10="Consumer's Risk",$E$7+D883*$K$7,$E$7-D883*$K$7))</f>
        <v>93.700840382289201</v>
      </c>
      <c r="F883" s="82">
        <f ca="1">IF('Conformity Assessment'!$I$19&lt;&gt;"Interval","-",IF($E$10="Consumer's Risk",$E$8-D883*$K$8,$E$8+D883*$K$8))</f>
        <v>105.47675064386875</v>
      </c>
      <c r="G883" s="50">
        <f t="shared" ca="1" si="40"/>
        <v>5.0003679912287401E-2</v>
      </c>
      <c r="H883" s="50">
        <f t="shared" ca="1" si="41"/>
        <v>5.0003689032415991E-2</v>
      </c>
      <c r="I883" s="50">
        <f t="shared" ca="1" si="42"/>
        <v>5.0003684472351692E-2</v>
      </c>
    </row>
    <row r="884" spans="3:9">
      <c r="C884" s="48">
        <v>869</v>
      </c>
      <c r="D884" s="51">
        <f ca="1">IF('Conformity Assessment'!$I$19&lt;&gt;"Interval","-",IF(ABS($E$11-I882)&lt;=ABS($E$11-I883),D882+(RAND()-0.5)*$M$17/C884,D883+(RAND()-0.5)*$M$17/C884))</f>
        <v>1.6447398057111606</v>
      </c>
      <c r="E884" s="82">
        <f ca="1">IF('Conformity Assessment'!$I$19&lt;&gt;"Interval","-",IF($E$10="Consumer's Risk",$E$7+D884*$K$7,$E$7-D884*$K$7))</f>
        <v>93.700664562850108</v>
      </c>
      <c r="F884" s="82">
        <f ca="1">IF('Conformity Assessment'!$I$19&lt;&gt;"Interval","-",IF($E$10="Consumer's Risk",$E$8-D884*$K$8,$E$8+D884*$K$8))</f>
        <v>105.47696553429431</v>
      </c>
      <c r="G884" s="50">
        <f t="shared" ca="1" si="40"/>
        <v>5.0011740125654951E-2</v>
      </c>
      <c r="H884" s="50">
        <f t="shared" ca="1" si="41"/>
        <v>5.0011749241653837E-2</v>
      </c>
      <c r="I884" s="50">
        <f t="shared" ca="1" si="42"/>
        <v>5.0011744683654394E-2</v>
      </c>
    </row>
    <row r="885" spans="3:9">
      <c r="C885" s="48">
        <v>870</v>
      </c>
      <c r="D885" s="51">
        <f ca="1">IF('Conformity Assessment'!$I$19&lt;&gt;"Interval","-",IF(ABS($E$11-I883)&lt;=ABS($E$11-I884),D883+(RAND()-0.5)*$M$17/C885,D884+(RAND()-0.5)*$M$17/C885))</f>
        <v>1.6448257462339511</v>
      </c>
      <c r="E885" s="82">
        <f ca="1">IF('Conformity Assessment'!$I$19&lt;&gt;"Interval","-",IF($E$10="Consumer's Risk",$E$7+D885*$K$7,$E$7-D885*$K$7))</f>
        <v>93.700857929026384</v>
      </c>
      <c r="F885" s="82">
        <f ca="1">IF('Conformity Assessment'!$I$19&lt;&gt;"Interval","-",IF($E$10="Consumer's Risk",$E$8-D885*$K$8,$E$8+D885*$K$8))</f>
        <v>105.47672919785663</v>
      </c>
      <c r="G885" s="50">
        <f t="shared" ca="1" si="40"/>
        <v>5.0002875561809004E-2</v>
      </c>
      <c r="H885" s="50">
        <f t="shared" ca="1" si="41"/>
        <v>5.0002884682349341E-2</v>
      </c>
      <c r="I885" s="50">
        <f t="shared" ca="1" si="42"/>
        <v>5.0002880122079173E-2</v>
      </c>
    </row>
    <row r="886" spans="3:9">
      <c r="C886" s="48">
        <v>871</v>
      </c>
      <c r="D886" s="51">
        <f ca="1">IF('Conformity Assessment'!$I$19&lt;&gt;"Interval","-",IF(ABS($E$11-I884)&lt;=ABS($E$11-I885),D884+(RAND()-0.5)*$M$17/C886,D885+(RAND()-0.5)*$M$17/C886))</f>
        <v>1.6447432640464759</v>
      </c>
      <c r="E886" s="82">
        <f ca="1">IF('Conformity Assessment'!$I$19&lt;&gt;"Interval","-",IF($E$10="Consumer's Risk",$E$7+D886*$K$7,$E$7-D886*$K$7))</f>
        <v>93.700672344104575</v>
      </c>
      <c r="F886" s="82">
        <f ca="1">IF('Conformity Assessment'!$I$19&lt;&gt;"Interval","-",IF($E$10="Consumer's Risk",$E$8-D886*$K$8,$E$8+D886*$K$8))</f>
        <v>105.47695602387219</v>
      </c>
      <c r="G886" s="50">
        <f t="shared" ca="1" si="40"/>
        <v>5.0011383382260938E-2</v>
      </c>
      <c r="H886" s="50">
        <f t="shared" ca="1" si="41"/>
        <v>5.0011392498442851E-2</v>
      </c>
      <c r="I886" s="50">
        <f t="shared" ca="1" si="42"/>
        <v>5.0011387940351898E-2</v>
      </c>
    </row>
    <row r="887" spans="3:9">
      <c r="C887" s="48">
        <v>872</v>
      </c>
      <c r="D887" s="51">
        <f ca="1">IF('Conformity Assessment'!$I$19&lt;&gt;"Interval","-",IF(ABS($E$11-I885)&lt;=ABS($E$11-I886),D885+(RAND()-0.5)*$M$17/C887,D886+(RAND()-0.5)*$M$17/C887))</f>
        <v>1.6447408396347085</v>
      </c>
      <c r="E887" s="82">
        <f ca="1">IF('Conformity Assessment'!$I$19&lt;&gt;"Interval","-",IF($E$10="Consumer's Risk",$E$7+D887*$K$7,$E$7-D887*$K$7))</f>
        <v>93.700666889178095</v>
      </c>
      <c r="F887" s="82">
        <f ca="1">IF('Conformity Assessment'!$I$19&lt;&gt;"Interval","-",IF($E$10="Consumer's Risk",$E$8-D887*$K$8,$E$8+D887*$K$8))</f>
        <v>105.47696269100456</v>
      </c>
      <c r="G887" s="50">
        <f t="shared" ca="1" si="40"/>
        <v>5.0011633471413033E-2</v>
      </c>
      <c r="H887" s="50">
        <f t="shared" ca="1" si="41"/>
        <v>5.0011642587467028E-2</v>
      </c>
      <c r="I887" s="50">
        <f t="shared" ca="1" si="42"/>
        <v>5.0011638029440031E-2</v>
      </c>
    </row>
    <row r="888" spans="3:9">
      <c r="C888" s="48">
        <v>873</v>
      </c>
      <c r="D888" s="51">
        <f ca="1">IF('Conformity Assessment'!$I$19&lt;&gt;"Interval","-",IF(ABS($E$11-I886)&lt;=ABS($E$11-I887),D886+(RAND()-0.5)*$M$17/C888,D887+(RAND()-0.5)*$M$17/C888))</f>
        <v>1.6448485440283749</v>
      </c>
      <c r="E888" s="82">
        <f ca="1">IF('Conformity Assessment'!$I$19&lt;&gt;"Interval","-",IF($E$10="Consumer's Risk",$E$7+D888*$K$7,$E$7-D888*$K$7))</f>
        <v>93.700909224063849</v>
      </c>
      <c r="F888" s="82">
        <f ca="1">IF('Conformity Assessment'!$I$19&lt;&gt;"Interval","-",IF($E$10="Consumer's Risk",$E$8-D888*$K$8,$E$8+D888*$K$8))</f>
        <v>105.47666650392196</v>
      </c>
      <c r="G888" s="50">
        <f t="shared" ca="1" si="40"/>
        <v>5.0000524232937583E-2</v>
      </c>
      <c r="H888" s="50">
        <f t="shared" ca="1" si="41"/>
        <v>5.0000533354683616E-2</v>
      </c>
      <c r="I888" s="50">
        <f t="shared" ca="1" si="42"/>
        <v>5.0000528793810603E-2</v>
      </c>
    </row>
    <row r="889" spans="3:9">
      <c r="C889" s="48">
        <v>874</v>
      </c>
      <c r="D889" s="51">
        <f ca="1">IF('Conformity Assessment'!$I$19&lt;&gt;"Interval","-",IF(ABS($E$11-I887)&lt;=ABS($E$11-I888),D887+(RAND()-0.5)*$M$17/C889,D888+(RAND()-0.5)*$M$17/C889))</f>
        <v>1.6447407089996322</v>
      </c>
      <c r="E889" s="82">
        <f ca="1">IF('Conformity Assessment'!$I$19&lt;&gt;"Interval","-",IF($E$10="Consumer's Risk",$E$7+D889*$K$7,$E$7-D889*$K$7))</f>
        <v>93.700666595249174</v>
      </c>
      <c r="F889" s="82">
        <f ca="1">IF('Conformity Assessment'!$I$19&lt;&gt;"Interval","-",IF($E$10="Consumer's Risk",$E$8-D889*$K$8,$E$8+D889*$K$8))</f>
        <v>105.47696305025102</v>
      </c>
      <c r="G889" s="50">
        <f t="shared" ca="1" si="40"/>
        <v>5.0011646947046351E-2</v>
      </c>
      <c r="H889" s="50">
        <f t="shared" ca="1" si="41"/>
        <v>5.0011656063093407E-2</v>
      </c>
      <c r="I889" s="50">
        <f t="shared" ca="1" si="42"/>
        <v>5.0011651505069879E-2</v>
      </c>
    </row>
    <row r="890" spans="3:9">
      <c r="C890" s="48">
        <v>875</v>
      </c>
      <c r="D890" s="51">
        <f ca="1">IF('Conformity Assessment'!$I$19&lt;&gt;"Interval","-",IF(ABS($E$11-I888)&lt;=ABS($E$11-I889),D888+(RAND()-0.5)*$M$17/C890,D889+(RAND()-0.5)*$M$17/C890))</f>
        <v>1.6449046385929973</v>
      </c>
      <c r="E890" s="82">
        <f ca="1">IF('Conformity Assessment'!$I$19&lt;&gt;"Interval","-",IF($E$10="Consumer's Risk",$E$7+D890*$K$7,$E$7-D890*$K$7))</f>
        <v>93.701035436834246</v>
      </c>
      <c r="F890" s="82">
        <f ca="1">IF('Conformity Assessment'!$I$19&lt;&gt;"Interval","-",IF($E$10="Consumer's Risk",$E$8-D890*$K$8,$E$8+D890*$K$8))</f>
        <v>105.47651224386925</v>
      </c>
      <c r="G890" s="50">
        <f t="shared" ca="1" si="40"/>
        <v>4.9994739102620075E-2</v>
      </c>
      <c r="H890" s="50">
        <f t="shared" ca="1" si="41"/>
        <v>4.9994748227332068E-2</v>
      </c>
      <c r="I890" s="50">
        <f t="shared" ca="1" si="42"/>
        <v>4.9994743664976068E-2</v>
      </c>
    </row>
    <row r="891" spans="3:9">
      <c r="C891" s="48">
        <v>876</v>
      </c>
      <c r="D891" s="51">
        <f ca="1">IF('Conformity Assessment'!$I$19&lt;&gt;"Interval","-",IF(ABS($E$11-I889)&lt;=ABS($E$11-I890),D889+(RAND()-0.5)*$M$17/C891,D890+(RAND()-0.5)*$M$17/C891))</f>
        <v>1.64499887175269</v>
      </c>
      <c r="E891" s="82">
        <f ca="1">IF('Conformity Assessment'!$I$19&lt;&gt;"Interval","-",IF($E$10="Consumer's Risk",$E$7+D891*$K$7,$E$7-D891*$K$7))</f>
        <v>93.701247461443558</v>
      </c>
      <c r="F891" s="82">
        <f ca="1">IF('Conformity Assessment'!$I$19&lt;&gt;"Interval","-",IF($E$10="Consumer's Risk",$E$8-D891*$K$8,$E$8+D891*$K$8))</f>
        <v>105.4762531026801</v>
      </c>
      <c r="G891" s="50">
        <f t="shared" ca="1" si="40"/>
        <v>4.9985021873942381E-2</v>
      </c>
      <c r="H891" s="50">
        <f t="shared" ca="1" si="41"/>
        <v>4.9985031003639498E-2</v>
      </c>
      <c r="I891" s="50">
        <f t="shared" ca="1" si="42"/>
        <v>4.9985026438790936E-2</v>
      </c>
    </row>
    <row r="892" spans="3:9">
      <c r="C892" s="48">
        <v>877</v>
      </c>
      <c r="D892" s="51">
        <f ca="1">IF('Conformity Assessment'!$I$19&lt;&gt;"Interval","-",IF(ABS($E$11-I890)&lt;=ABS($E$11-I891),D890+(RAND()-0.5)*$M$17/C892,D891+(RAND()-0.5)*$M$17/C892))</f>
        <v>1.6450051246149584</v>
      </c>
      <c r="E892" s="82">
        <f ca="1">IF('Conformity Assessment'!$I$19&lt;&gt;"Interval","-",IF($E$10="Consumer's Risk",$E$7+D892*$K$7,$E$7-D892*$K$7))</f>
        <v>93.701261530383661</v>
      </c>
      <c r="F892" s="82">
        <f ca="1">IF('Conformity Assessment'!$I$19&lt;&gt;"Interval","-",IF($E$10="Consumer's Risk",$E$8-D892*$K$8,$E$8+D892*$K$8))</f>
        <v>105.47623590730886</v>
      </c>
      <c r="G892" s="50">
        <f t="shared" ca="1" si="40"/>
        <v>4.9984377138361506E-2</v>
      </c>
      <c r="H892" s="50">
        <f t="shared" ca="1" si="41"/>
        <v>4.998438626838933E-2</v>
      </c>
      <c r="I892" s="50">
        <f t="shared" ca="1" si="42"/>
        <v>4.9984381703375422E-2</v>
      </c>
    </row>
    <row r="893" spans="3:9">
      <c r="C893" s="48">
        <v>878</v>
      </c>
      <c r="D893" s="51">
        <f ca="1">IF('Conformity Assessment'!$I$19&lt;&gt;"Interval","-",IF(ABS($E$11-I891)&lt;=ABS($E$11-I892),D891+(RAND()-0.5)*$M$17/C893,D892+(RAND()-0.5)*$M$17/C893))</f>
        <v>1.6449522847607052</v>
      </c>
      <c r="E893" s="82">
        <f ca="1">IF('Conformity Assessment'!$I$19&lt;&gt;"Interval","-",IF($E$10="Consumer's Risk",$E$7+D893*$K$7,$E$7-D893*$K$7))</f>
        <v>93.701142640711581</v>
      </c>
      <c r="F893" s="82">
        <f ca="1">IF('Conformity Assessment'!$I$19&lt;&gt;"Interval","-",IF($E$10="Consumer's Risk",$E$8-D893*$K$8,$E$8+D893*$K$8))</f>
        <v>105.47638121690807</v>
      </c>
      <c r="G893" s="50">
        <f t="shared" ca="1" si="40"/>
        <v>4.9989825689455467E-2</v>
      </c>
      <c r="H893" s="50">
        <f t="shared" ca="1" si="41"/>
        <v>4.9989834816687548E-2</v>
      </c>
      <c r="I893" s="50">
        <f t="shared" ca="1" si="42"/>
        <v>4.9989830253071507E-2</v>
      </c>
    </row>
    <row r="894" spans="3:9">
      <c r="C894" s="48">
        <v>879</v>
      </c>
      <c r="D894" s="51">
        <f ca="1">IF('Conformity Assessment'!$I$19&lt;&gt;"Interval","-",IF(ABS($E$11-I892)&lt;=ABS($E$11-I893),D892+(RAND()-0.5)*$M$17/C894,D893+(RAND()-0.5)*$M$17/C894))</f>
        <v>1.6449629522805846</v>
      </c>
      <c r="E894" s="82">
        <f ca="1">IF('Conformity Assessment'!$I$19&lt;&gt;"Interval","-",IF($E$10="Consumer's Risk",$E$7+D894*$K$7,$E$7-D894*$K$7))</f>
        <v>93.701166642631321</v>
      </c>
      <c r="F894" s="82">
        <f ca="1">IF('Conformity Assessment'!$I$19&lt;&gt;"Interval","-",IF($E$10="Consumer's Risk",$E$8-D894*$K$8,$E$8+D894*$K$8))</f>
        <v>105.4763518812284</v>
      </c>
      <c r="G894" s="50">
        <f t="shared" ca="1" si="40"/>
        <v>4.9988725676141252E-2</v>
      </c>
      <c r="H894" s="50">
        <f t="shared" ca="1" si="41"/>
        <v>4.9988734803938104E-2</v>
      </c>
      <c r="I894" s="50">
        <f t="shared" ca="1" si="42"/>
        <v>4.9988730240039678E-2</v>
      </c>
    </row>
    <row r="895" spans="3:9">
      <c r="C895" s="48">
        <v>880</v>
      </c>
      <c r="D895" s="51">
        <f ca="1">IF('Conformity Assessment'!$I$19&lt;&gt;"Interval","-",IF(ABS($E$11-I893)&lt;=ABS($E$11-I894),D893+(RAND()-0.5)*$M$17/C895,D894+(RAND()-0.5)*$M$17/C895))</f>
        <v>1.6449184549600093</v>
      </c>
      <c r="E895" s="82">
        <f ca="1">IF('Conformity Assessment'!$I$19&lt;&gt;"Interval","-",IF($E$10="Consumer's Risk",$E$7+D895*$K$7,$E$7-D895*$K$7))</f>
        <v>93.701066523660018</v>
      </c>
      <c r="F895" s="82">
        <f ca="1">IF('Conformity Assessment'!$I$19&lt;&gt;"Interval","-",IF($E$10="Consumer's Risk",$E$8-D895*$K$8,$E$8+D895*$K$8))</f>
        <v>105.47647424885997</v>
      </c>
      <c r="G895" s="50">
        <f t="shared" ca="1" si="40"/>
        <v>4.999331427851221E-2</v>
      </c>
      <c r="H895" s="50">
        <f t="shared" ca="1" si="41"/>
        <v>4.9993323403954758E-2</v>
      </c>
      <c r="I895" s="50">
        <f t="shared" ca="1" si="42"/>
        <v>4.9993318841233481E-2</v>
      </c>
    </row>
    <row r="896" spans="3:9">
      <c r="C896" s="48">
        <v>881</v>
      </c>
      <c r="D896" s="51">
        <f ca="1">IF('Conformity Assessment'!$I$19&lt;&gt;"Interval","-",IF(ABS($E$11-I894)&lt;=ABS($E$11-I895),D894+(RAND()-0.5)*$M$17/C896,D895+(RAND()-0.5)*$M$17/C896))</f>
        <v>1.6449287831754549</v>
      </c>
      <c r="E896" s="82">
        <f ca="1">IF('Conformity Assessment'!$I$19&lt;&gt;"Interval","-",IF($E$10="Consumer's Risk",$E$7+D896*$K$7,$E$7-D896*$K$7))</f>
        <v>93.701089762144775</v>
      </c>
      <c r="F896" s="82">
        <f ca="1">IF('Conformity Assessment'!$I$19&lt;&gt;"Interval","-",IF($E$10="Consumer's Risk",$E$8-D896*$K$8,$E$8+D896*$K$8))</f>
        <v>105.4764458462675</v>
      </c>
      <c r="G896" s="50">
        <f t="shared" ca="1" si="40"/>
        <v>4.9992249194027567E-2</v>
      </c>
      <c r="H896" s="50">
        <f t="shared" ca="1" si="41"/>
        <v>4.9992258320016532E-2</v>
      </c>
      <c r="I896" s="50">
        <f t="shared" ca="1" si="42"/>
        <v>4.999225375702205E-2</v>
      </c>
    </row>
    <row r="897" spans="3:9">
      <c r="C897" s="48">
        <v>882</v>
      </c>
      <c r="D897" s="51">
        <f ca="1">IF('Conformity Assessment'!$I$19&lt;&gt;"Interval","-",IF(ABS($E$11-I895)&lt;=ABS($E$11-I896),D895+(RAND()-0.5)*$M$17/C897,D896+(RAND()-0.5)*$M$17/C897))</f>
        <v>1.6448593370250018</v>
      </c>
      <c r="E897" s="82">
        <f ca="1">IF('Conformity Assessment'!$I$19&lt;&gt;"Interval","-",IF($E$10="Consumer's Risk",$E$7+D897*$K$7,$E$7-D897*$K$7))</f>
        <v>93.70093350830625</v>
      </c>
      <c r="F897" s="82">
        <f ca="1">IF('Conformity Assessment'!$I$19&lt;&gt;"Interval","-",IF($E$10="Consumer's Risk",$E$8-D897*$K$8,$E$8+D897*$K$8))</f>
        <v>105.47663682318125</v>
      </c>
      <c r="G897" s="50">
        <f t="shared" ca="1" si="40"/>
        <v>4.9999411090893633E-2</v>
      </c>
      <c r="H897" s="50">
        <f t="shared" ca="1" si="41"/>
        <v>4.9999420213210265E-2</v>
      </c>
      <c r="I897" s="50">
        <f t="shared" ca="1" si="42"/>
        <v>4.9999415652051946E-2</v>
      </c>
    </row>
    <row r="898" spans="3:9">
      <c r="C898" s="48">
        <v>883</v>
      </c>
      <c r="D898" s="51">
        <f ca="1">IF('Conformity Assessment'!$I$19&lt;&gt;"Interval","-",IF(ABS($E$11-I896)&lt;=ABS($E$11-I897),D896+(RAND()-0.5)*$M$17/C898,D897+(RAND()-0.5)*$M$17/C898))</f>
        <v>1.6447950202655468</v>
      </c>
      <c r="E898" s="82">
        <f ca="1">IF('Conformity Assessment'!$I$19&lt;&gt;"Interval","-",IF($E$10="Consumer's Risk",$E$7+D898*$K$7,$E$7-D898*$K$7))</f>
        <v>93.700788795597475</v>
      </c>
      <c r="F898" s="82">
        <f ca="1">IF('Conformity Assessment'!$I$19&lt;&gt;"Interval","-",IF($E$10="Consumer's Risk",$E$8-D898*$K$8,$E$8+D898*$K$8))</f>
        <v>105.47681369426975</v>
      </c>
      <c r="G898" s="50">
        <f t="shared" ca="1" si="40"/>
        <v>5.0006044729647238E-2</v>
      </c>
      <c r="H898" s="50">
        <f t="shared" ca="1" si="41"/>
        <v>5.000605384856395E-2</v>
      </c>
      <c r="I898" s="50">
        <f t="shared" ca="1" si="42"/>
        <v>5.0006049289105597E-2</v>
      </c>
    </row>
    <row r="899" spans="3:9">
      <c r="C899" s="48">
        <v>884</v>
      </c>
      <c r="D899" s="51">
        <f ca="1">IF('Conformity Assessment'!$I$19&lt;&gt;"Interval","-",IF(ABS($E$11-I897)&lt;=ABS($E$11-I898),D897+(RAND()-0.5)*$M$17/C899,D898+(RAND()-0.5)*$M$17/C899))</f>
        <v>1.6448410539079681</v>
      </c>
      <c r="E899" s="82">
        <f ca="1">IF('Conformity Assessment'!$I$19&lt;&gt;"Interval","-",IF($E$10="Consumer's Risk",$E$7+D899*$K$7,$E$7-D899*$K$7))</f>
        <v>93.700892371292923</v>
      </c>
      <c r="F899" s="82">
        <f ca="1">IF('Conformity Assessment'!$I$19&lt;&gt;"Interval","-",IF($E$10="Consumer's Risk",$E$8-D899*$K$8,$E$8+D899*$K$8))</f>
        <v>105.47668710175309</v>
      </c>
      <c r="G899" s="50">
        <f t="shared" ca="1" si="40"/>
        <v>5.0001296742520011E-2</v>
      </c>
      <c r="H899" s="50">
        <f t="shared" ca="1" si="41"/>
        <v>5.0001305863869826E-2</v>
      </c>
      <c r="I899" s="50">
        <f t="shared" ca="1" si="42"/>
        <v>5.0001301303194919E-2</v>
      </c>
    </row>
    <row r="900" spans="3:9">
      <c r="C900" s="48">
        <v>885</v>
      </c>
      <c r="D900" s="51">
        <f ca="1">IF('Conformity Assessment'!$I$19&lt;&gt;"Interval","-",IF(ABS($E$11-I898)&lt;=ABS($E$11-I899),D898+(RAND()-0.5)*$M$17/C900,D899+(RAND()-0.5)*$M$17/C900))</f>
        <v>1.6447842476775065</v>
      </c>
      <c r="E900" s="82">
        <f ca="1">IF('Conformity Assessment'!$I$19&lt;&gt;"Interval","-",IF($E$10="Consumer's Risk",$E$7+D900*$K$7,$E$7-D900*$K$7))</f>
        <v>93.700764557274397</v>
      </c>
      <c r="F900" s="82">
        <f ca="1">IF('Conformity Assessment'!$I$19&lt;&gt;"Interval","-",IF($E$10="Consumer's Risk",$E$8-D900*$K$8,$E$8+D900*$K$8))</f>
        <v>105.47684331888686</v>
      </c>
      <c r="G900" s="50">
        <f t="shared" ca="1" si="40"/>
        <v>5.0007155884363337E-2</v>
      </c>
      <c r="H900" s="50">
        <f t="shared" ca="1" si="41"/>
        <v>5.0007165002711393E-2</v>
      </c>
      <c r="I900" s="50">
        <f t="shared" ca="1" si="42"/>
        <v>5.0007160443537368E-2</v>
      </c>
    </row>
    <row r="901" spans="3:9">
      <c r="C901" s="48">
        <v>886</v>
      </c>
      <c r="D901" s="51">
        <f ca="1">IF('Conformity Assessment'!$I$19&lt;&gt;"Interval","-",IF(ABS($E$11-I899)&lt;=ABS($E$11-I900),D899+(RAND()-0.5)*$M$17/C901,D900+(RAND()-0.5)*$M$17/C901))</f>
        <v>1.6448454882294161</v>
      </c>
      <c r="E901" s="82">
        <f ca="1">IF('Conformity Assessment'!$I$19&lt;&gt;"Interval","-",IF($E$10="Consumer's Risk",$E$7+D901*$K$7,$E$7-D901*$K$7))</f>
        <v>93.70090234851618</v>
      </c>
      <c r="F901" s="82">
        <f ca="1">IF('Conformity Assessment'!$I$19&lt;&gt;"Interval","-",IF($E$10="Consumer's Risk",$E$8-D901*$K$8,$E$8+D901*$K$8))</f>
        <v>105.4766749073691</v>
      </c>
      <c r="G901" s="50">
        <f t="shared" ca="1" si="40"/>
        <v>5.0000839398147617E-2</v>
      </c>
      <c r="H901" s="50">
        <f t="shared" ca="1" si="41"/>
        <v>5.0000848519731661E-2</v>
      </c>
      <c r="I901" s="50">
        <f t="shared" ca="1" si="42"/>
        <v>5.0000843958939639E-2</v>
      </c>
    </row>
    <row r="902" spans="3:9">
      <c r="C902" s="48">
        <v>887</v>
      </c>
      <c r="D902" s="51">
        <f ca="1">IF('Conformity Assessment'!$I$19&lt;&gt;"Interval","-",IF(ABS($E$11-I900)&lt;=ABS($E$11-I901),D900+(RAND()-0.5)*$M$17/C902,D901+(RAND()-0.5)*$M$17/C902))</f>
        <v>1.6448975440633433</v>
      </c>
      <c r="E902" s="82">
        <f ca="1">IF('Conformity Assessment'!$I$19&lt;&gt;"Interval","-",IF($E$10="Consumer's Risk",$E$7+D902*$K$7,$E$7-D902*$K$7))</f>
        <v>93.701019474142527</v>
      </c>
      <c r="F902" s="82">
        <f ca="1">IF('Conformity Assessment'!$I$19&lt;&gt;"Interval","-",IF($E$10="Consumer's Risk",$E$8-D902*$K$8,$E$8+D902*$K$8))</f>
        <v>105.47653175382581</v>
      </c>
      <c r="G902" s="50">
        <f t="shared" ca="1" si="40"/>
        <v>4.9995470744355286E-2</v>
      </c>
      <c r="H902" s="50">
        <f t="shared" ca="1" si="41"/>
        <v>4.9995479868692516E-2</v>
      </c>
      <c r="I902" s="50">
        <f t="shared" ca="1" si="42"/>
        <v>4.9995475306523901E-2</v>
      </c>
    </row>
    <row r="903" spans="3:9">
      <c r="C903" s="48">
        <v>888</v>
      </c>
      <c r="D903" s="51">
        <f ca="1">IF('Conformity Assessment'!$I$19&lt;&gt;"Interval","-",IF(ABS($E$11-I901)&lt;=ABS($E$11-I902),D901+(RAND()-0.5)*$M$17/C903,D902+(RAND()-0.5)*$M$17/C903))</f>
        <v>1.6448880762172766</v>
      </c>
      <c r="E903" s="82">
        <f ca="1">IF('Conformity Assessment'!$I$19&lt;&gt;"Interval","-",IF($E$10="Consumer's Risk",$E$7+D903*$K$7,$E$7-D903*$K$7))</f>
        <v>93.700998171488877</v>
      </c>
      <c r="F903" s="82">
        <f ca="1">IF('Conformity Assessment'!$I$19&lt;&gt;"Interval","-",IF($E$10="Consumer's Risk",$E$8-D903*$K$8,$E$8+D903*$K$8))</f>
        <v>105.4765577904025</v>
      </c>
      <c r="G903" s="50">
        <f t="shared" ca="1" si="40"/>
        <v>4.9996447153789356E-2</v>
      </c>
      <c r="H903" s="50">
        <f t="shared" ca="1" si="41"/>
        <v>4.9996456277626035E-2</v>
      </c>
      <c r="I903" s="50">
        <f t="shared" ca="1" si="42"/>
        <v>4.9996451715707699E-2</v>
      </c>
    </row>
    <row r="904" spans="3:9">
      <c r="C904" s="48">
        <v>889</v>
      </c>
      <c r="D904" s="51">
        <f ca="1">IF('Conformity Assessment'!$I$19&lt;&gt;"Interval","-",IF(ABS($E$11-I902)&lt;=ABS($E$11-I903),D902+(RAND()-0.5)*$M$17/C904,D903+(RAND()-0.5)*$M$17/C904))</f>
        <v>1.6448564901788265</v>
      </c>
      <c r="E904" s="82">
        <f ca="1">IF('Conformity Assessment'!$I$19&lt;&gt;"Interval","-",IF($E$10="Consumer's Risk",$E$7+D904*$K$7,$E$7-D904*$K$7))</f>
        <v>93.700927102902355</v>
      </c>
      <c r="F904" s="82">
        <f ca="1">IF('Conformity Assessment'!$I$19&lt;&gt;"Interval","-",IF($E$10="Consumer's Risk",$E$8-D904*$K$8,$E$8+D904*$K$8))</f>
        <v>105.47664465200823</v>
      </c>
      <c r="G904" s="50">
        <f t="shared" ca="1" si="40"/>
        <v>4.9999704700126622E-2</v>
      </c>
      <c r="H904" s="50">
        <f t="shared" ca="1" si="41"/>
        <v>4.9999713822292784E-2</v>
      </c>
      <c r="I904" s="50">
        <f t="shared" ca="1" si="42"/>
        <v>4.9999709261209703E-2</v>
      </c>
    </row>
    <row r="905" spans="3:9">
      <c r="C905" s="48">
        <v>890</v>
      </c>
      <c r="D905" s="51">
        <f ca="1">IF('Conformity Assessment'!$I$19&lt;&gt;"Interval","-",IF(ABS($E$11-I903)&lt;=ABS($E$11-I904),D903+(RAND()-0.5)*$M$17/C905,D904+(RAND()-0.5)*$M$17/C905))</f>
        <v>1.644967032817138</v>
      </c>
      <c r="E905" s="82">
        <f ca="1">IF('Conformity Assessment'!$I$19&lt;&gt;"Interval","-",IF($E$10="Consumer's Risk",$E$7+D905*$K$7,$E$7-D905*$K$7))</f>
        <v>93.701175823838554</v>
      </c>
      <c r="F905" s="82">
        <f ca="1">IF('Conformity Assessment'!$I$19&lt;&gt;"Interval","-",IF($E$10="Consumer's Risk",$E$8-D905*$K$8,$E$8+D905*$K$8))</f>
        <v>105.47634065975286</v>
      </c>
      <c r="G905" s="50">
        <f t="shared" ca="1" si="40"/>
        <v>4.9988304904477969E-2</v>
      </c>
      <c r="H905" s="50">
        <f t="shared" ca="1" si="41"/>
        <v>4.9988314032489801E-2</v>
      </c>
      <c r="I905" s="50">
        <f t="shared" ca="1" si="42"/>
        <v>4.9988309468483885E-2</v>
      </c>
    </row>
    <row r="906" spans="3:9">
      <c r="C906" s="48">
        <v>891</v>
      </c>
      <c r="D906" s="51">
        <f ca="1">IF('Conformity Assessment'!$I$19&lt;&gt;"Interval","-",IF(ABS($E$11-I904)&lt;=ABS($E$11-I905),D904+(RAND()-0.5)*$M$17/C906,D905+(RAND()-0.5)*$M$17/C906))</f>
        <v>1.6448493405031983</v>
      </c>
      <c r="E906" s="82">
        <f ca="1">IF('Conformity Assessment'!$I$19&lt;&gt;"Interval","-",IF($E$10="Consumer's Risk",$E$7+D906*$K$7,$E$7-D906*$K$7))</f>
        <v>93.700911016132196</v>
      </c>
      <c r="F906" s="82">
        <f ca="1">IF('Conformity Assessment'!$I$19&lt;&gt;"Interval","-",IF($E$10="Consumer's Risk",$E$8-D906*$K$8,$E$8+D906*$K$8))</f>
        <v>105.4766643136162</v>
      </c>
      <c r="G906" s="50">
        <f t="shared" ca="1" si="40"/>
        <v>5.0000442087363942E-2</v>
      </c>
      <c r="H906" s="50">
        <f t="shared" ca="1" si="41"/>
        <v>5.0000451209151829E-2</v>
      </c>
      <c r="I906" s="50">
        <f t="shared" ca="1" si="42"/>
        <v>5.0000446648257882E-2</v>
      </c>
    </row>
    <row r="907" spans="3:9">
      <c r="C907" s="48">
        <v>892</v>
      </c>
      <c r="D907" s="51">
        <f ca="1">IF('Conformity Assessment'!$I$19&lt;&gt;"Interval","-",IF(ABS($E$11-I905)&lt;=ABS($E$11-I906),D905+(RAND()-0.5)*$M$17/C907,D906+(RAND()-0.5)*$M$17/C907))</f>
        <v>1.6448428364119467</v>
      </c>
      <c r="E907" s="82">
        <f ca="1">IF('Conformity Assessment'!$I$19&lt;&gt;"Interval","-",IF($E$10="Consumer's Risk",$E$7+D907*$K$7,$E$7-D907*$K$7))</f>
        <v>93.700896381926881</v>
      </c>
      <c r="F907" s="82">
        <f ca="1">IF('Conformity Assessment'!$I$19&lt;&gt;"Interval","-",IF($E$10="Consumer's Risk",$E$8-D907*$K$8,$E$8+D907*$K$8))</f>
        <v>105.47668219986714</v>
      </c>
      <c r="G907" s="50">
        <f t="shared" ca="1" si="40"/>
        <v>5.0001112899297942E-2</v>
      </c>
      <c r="H907" s="50">
        <f t="shared" ca="1" si="41"/>
        <v>5.0001122020742077E-2</v>
      </c>
      <c r="I907" s="50">
        <f t="shared" ca="1" si="42"/>
        <v>5.0001117460020006E-2</v>
      </c>
    </row>
    <row r="908" spans="3:9">
      <c r="C908" s="48">
        <v>893</v>
      </c>
      <c r="D908" s="51">
        <f ca="1">IF('Conformity Assessment'!$I$19&lt;&gt;"Interval","-",IF(ABS($E$11-I906)&lt;=ABS($E$11-I907),D906+(RAND()-0.5)*$M$17/C908,D907+(RAND()-0.5)*$M$17/C908))</f>
        <v>1.6448955470614659</v>
      </c>
      <c r="E908" s="82">
        <f ca="1">IF('Conformity Assessment'!$I$19&lt;&gt;"Interval","-",IF($E$10="Consumer's Risk",$E$7+D908*$K$7,$E$7-D908*$K$7))</f>
        <v>93.701014980888303</v>
      </c>
      <c r="F908" s="82">
        <f ca="1">IF('Conformity Assessment'!$I$19&lt;&gt;"Interval","-",IF($E$10="Consumer's Risk",$E$8-D908*$K$8,$E$8+D908*$K$8))</f>
        <v>105.47653724558097</v>
      </c>
      <c r="G908" s="50">
        <f t="shared" ca="1" si="40"/>
        <v>4.9995676691883199E-2</v>
      </c>
      <c r="H908" s="50">
        <f t="shared" ca="1" si="41"/>
        <v>4.9995685816114722E-2</v>
      </c>
      <c r="I908" s="50">
        <f t="shared" ca="1" si="42"/>
        <v>4.9995681253998961E-2</v>
      </c>
    </row>
    <row r="909" spans="3:9">
      <c r="C909" s="48">
        <v>894</v>
      </c>
      <c r="D909" s="51">
        <f ca="1">IF('Conformity Assessment'!$I$19&lt;&gt;"Interval","-",IF(ABS($E$11-I907)&lt;=ABS($E$11-I908),D907+(RAND()-0.5)*$M$17/C909,D908+(RAND()-0.5)*$M$17/C909))</f>
        <v>1.6447836396976516</v>
      </c>
      <c r="E909" s="82">
        <f ca="1">IF('Conformity Assessment'!$I$19&lt;&gt;"Interval","-",IF($E$10="Consumer's Risk",$E$7+D909*$K$7,$E$7-D909*$K$7))</f>
        <v>93.700763189319716</v>
      </c>
      <c r="F909" s="82">
        <f ca="1">IF('Conformity Assessment'!$I$19&lt;&gt;"Interval","-",IF($E$10="Consumer's Risk",$E$8-D909*$K$8,$E$8+D909*$K$8))</f>
        <v>105.47684499083145</v>
      </c>
      <c r="G909" s="50">
        <f t="shared" ca="1" si="40"/>
        <v>5.000721859594269E-2</v>
      </c>
      <c r="H909" s="50">
        <f t="shared" ca="1" si="41"/>
        <v>5.0007227714257863E-2</v>
      </c>
      <c r="I909" s="50">
        <f t="shared" ca="1" si="42"/>
        <v>5.0007223155100276E-2</v>
      </c>
    </row>
    <row r="910" spans="3:9">
      <c r="C910" s="48">
        <v>895</v>
      </c>
      <c r="D910" s="51">
        <f ca="1">IF('Conformity Assessment'!$I$19&lt;&gt;"Interval","-",IF(ABS($E$11-I908)&lt;=ABS($E$11-I909),D908+(RAND()-0.5)*$M$17/C910,D909+(RAND()-0.5)*$M$17/C910))</f>
        <v>1.6449974568920245</v>
      </c>
      <c r="E910" s="82">
        <f ca="1">IF('Conformity Assessment'!$I$19&lt;&gt;"Interval","-",IF($E$10="Consumer's Risk",$E$7+D910*$K$7,$E$7-D910*$K$7))</f>
        <v>93.701244278007053</v>
      </c>
      <c r="F910" s="82">
        <f ca="1">IF('Conformity Assessment'!$I$19&lt;&gt;"Interval","-",IF($E$10="Consumer's Risk",$E$8-D910*$K$8,$E$8+D910*$K$8))</f>
        <v>105.47625699354694</v>
      </c>
      <c r="G910" s="50">
        <f t="shared" ca="1" si="40"/>
        <v>4.998516776181406E-2</v>
      </c>
      <c r="H910" s="50">
        <f t="shared" ca="1" si="41"/>
        <v>4.9985176891436188E-2</v>
      </c>
      <c r="I910" s="50">
        <f t="shared" ca="1" si="42"/>
        <v>4.9985172326625124E-2</v>
      </c>
    </row>
    <row r="911" spans="3:9">
      <c r="C911" s="48">
        <v>896</v>
      </c>
      <c r="D911" s="51">
        <f ca="1">IF('Conformity Assessment'!$I$19&lt;&gt;"Interval","-",IF(ABS($E$11-I909)&lt;=ABS($E$11-I910),D909+(RAND()-0.5)*$M$17/C911,D910+(RAND()-0.5)*$M$17/C911))</f>
        <v>1.6446831577067129</v>
      </c>
      <c r="E911" s="82">
        <f ca="1">IF('Conformity Assessment'!$I$19&lt;&gt;"Interval","-",IF($E$10="Consumer's Risk",$E$7+D911*$K$7,$E$7-D911*$K$7))</f>
        <v>93.700537104840109</v>
      </c>
      <c r="F911" s="82">
        <f ca="1">IF('Conformity Assessment'!$I$19&lt;&gt;"Interval","-",IF($E$10="Consumer's Risk",$E$8-D911*$K$8,$E$8+D911*$K$8))</f>
        <v>105.47712131630654</v>
      </c>
      <c r="G911" s="50">
        <f t="shared" ca="1" si="40"/>
        <v>5.0017583919978306E-2</v>
      </c>
      <c r="H911" s="50">
        <f t="shared" ca="1" si="41"/>
        <v>5.0017593032985003E-2</v>
      </c>
      <c r="I911" s="50">
        <f t="shared" ca="1" si="42"/>
        <v>5.0017588476481654E-2</v>
      </c>
    </row>
    <row r="912" spans="3:9">
      <c r="C912" s="48">
        <v>897</v>
      </c>
      <c r="D912" s="51">
        <f ca="1">IF('Conformity Assessment'!$I$19&lt;&gt;"Interval","-",IF(ABS($E$11-I910)&lt;=ABS($E$11-I911),D910+(RAND()-0.5)*$M$17/C912,D911+(RAND()-0.5)*$M$17/C912))</f>
        <v>1.6449380032621419</v>
      </c>
      <c r="E912" s="82">
        <f ca="1">IF('Conformity Assessment'!$I$19&lt;&gt;"Interval","-",IF($E$10="Consumer's Risk",$E$7+D912*$K$7,$E$7-D912*$K$7))</f>
        <v>93.70111050733982</v>
      </c>
      <c r="F912" s="82">
        <f ca="1">IF('Conformity Assessment'!$I$19&lt;&gt;"Interval","-",IF($E$10="Consumer's Risk",$E$8-D912*$K$8,$E$8+D912*$K$8))</f>
        <v>105.4764204910291</v>
      </c>
      <c r="G912" s="50">
        <f t="shared" ref="G912:G975" ca="1" si="43">IF(E912="-","-",IF($G$13="Consumer's Risk",_xlfn.NORM.DIST($E$7,E912,$K$7,TRUE)+(1-_xlfn.NORM.DIST($E$8,E912,$K$7,TRUE)),(_xlfn.NORM.DIST($E$8,E912,$K$7,TRUE)-_xlfn.NORM.DIST($E$7,E912,$K$7,TRUE))))</f>
        <v>4.9991298399241969E-2</v>
      </c>
      <c r="H912" s="50">
        <f t="shared" ref="H912:H975" ca="1" si="44">IF(F912="-","-",IF($G$13="Consumer's Risk",_xlfn.NORM.DIST($E$7,F912,$K$8,TRUE)+(1-_xlfn.NORM.DIST($E$8,F912,$K$8,TRUE)),(_xlfn.NORM.DIST($E$8,F912,$K$8,TRUE)-_xlfn.NORM.DIST($E$7,F912,$K$8,TRUE))))</f>
        <v>4.9991307525718433E-2</v>
      </c>
      <c r="I912" s="50">
        <f t="shared" ref="I912:I975" ca="1" si="45">IF(COUNT(G912:H912)=0,"-",AVERAGE(G912:H912))</f>
        <v>4.9991302962480201E-2</v>
      </c>
    </row>
    <row r="913" spans="3:9">
      <c r="C913" s="48">
        <v>898</v>
      </c>
      <c r="D913" s="51">
        <f ca="1">IF('Conformity Assessment'!$I$19&lt;&gt;"Interval","-",IF(ABS($E$11-I911)&lt;=ABS($E$11-I912),D911+(RAND()-0.5)*$M$17/C913,D912+(RAND()-0.5)*$M$17/C913))</f>
        <v>1.6448895083878046</v>
      </c>
      <c r="E913" s="82">
        <f ca="1">IF('Conformity Assessment'!$I$19&lt;&gt;"Interval","-",IF($E$10="Consumer's Risk",$E$7+D913*$K$7,$E$7-D913*$K$7))</f>
        <v>93.701001393872559</v>
      </c>
      <c r="F913" s="82">
        <f ca="1">IF('Conformity Assessment'!$I$19&lt;&gt;"Interval","-",IF($E$10="Consumer's Risk",$E$8-D913*$K$8,$E$8+D913*$K$8))</f>
        <v>105.47655385193353</v>
      </c>
      <c r="G913" s="50">
        <f t="shared" ca="1" si="43"/>
        <v>4.999629945450864E-2</v>
      </c>
      <c r="H913" s="50">
        <f t="shared" ca="1" si="44"/>
        <v>4.9996308578420294E-2</v>
      </c>
      <c r="I913" s="50">
        <f t="shared" ca="1" si="45"/>
        <v>4.9996304016464467E-2</v>
      </c>
    </row>
    <row r="914" spans="3:9">
      <c r="C914" s="48">
        <v>899</v>
      </c>
      <c r="D914" s="51">
        <f ca="1">IF('Conformity Assessment'!$I$19&lt;&gt;"Interval","-",IF(ABS($E$11-I912)&lt;=ABS($E$11-I913),D912+(RAND()-0.5)*$M$17/C914,D913+(RAND()-0.5)*$M$17/C914))</f>
        <v>1.6448348666510042</v>
      </c>
      <c r="E914" s="82">
        <f ca="1">IF('Conformity Assessment'!$I$19&lt;&gt;"Interval","-",IF($E$10="Consumer's Risk",$E$7+D914*$K$7,$E$7-D914*$K$7))</f>
        <v>93.700878449964762</v>
      </c>
      <c r="F914" s="82">
        <f ca="1">IF('Conformity Assessment'!$I$19&lt;&gt;"Interval","-",IF($E$10="Consumer's Risk",$E$8-D914*$K$8,$E$8+D914*$K$8))</f>
        <v>105.47670411670974</v>
      </c>
      <c r="G914" s="50">
        <f t="shared" ca="1" si="43"/>
        <v>5.0001934885673095E-2</v>
      </c>
      <c r="H914" s="50">
        <f t="shared" ca="1" si="44"/>
        <v>5.0001944006696268E-2</v>
      </c>
      <c r="I914" s="50">
        <f t="shared" ca="1" si="45"/>
        <v>5.0001939446184682E-2</v>
      </c>
    </row>
    <row r="915" spans="3:9">
      <c r="C915" s="48">
        <v>900</v>
      </c>
      <c r="D915" s="51">
        <f ca="1">IF('Conformity Assessment'!$I$19&lt;&gt;"Interval","-",IF(ABS($E$11-I913)&lt;=ABS($E$11-I914),D913+(RAND()-0.5)*$M$17/C915,D914+(RAND()-0.5)*$M$17/C915))</f>
        <v>1.6448130865997157</v>
      </c>
      <c r="E915" s="82">
        <f ca="1">IF('Conformity Assessment'!$I$19&lt;&gt;"Interval","-",IF($E$10="Consumer's Risk",$E$7+D915*$K$7,$E$7-D915*$K$7))</f>
        <v>93.700829444849361</v>
      </c>
      <c r="F915" s="82">
        <f ca="1">IF('Conformity Assessment'!$I$19&lt;&gt;"Interval","-",IF($E$10="Consumer's Risk",$E$8-D915*$K$8,$E$8+D915*$K$8))</f>
        <v>105.47676401185078</v>
      </c>
      <c r="G915" s="50">
        <f t="shared" ca="1" si="43"/>
        <v>5.0004181294764971E-2</v>
      </c>
      <c r="H915" s="50">
        <f t="shared" ca="1" si="44"/>
        <v>5.0004190414636461E-2</v>
      </c>
      <c r="I915" s="50">
        <f t="shared" ca="1" si="45"/>
        <v>5.000418585470072E-2</v>
      </c>
    </row>
    <row r="916" spans="3:9">
      <c r="C916" s="48">
        <v>901</v>
      </c>
      <c r="D916" s="51">
        <f ca="1">IF('Conformity Assessment'!$I$19&lt;&gt;"Interval","-",IF(ABS($E$11-I914)&lt;=ABS($E$11-I915),D914+(RAND()-0.5)*$M$17/C916,D915+(RAND()-0.5)*$M$17/C916))</f>
        <v>1.6448634058565839</v>
      </c>
      <c r="E916" s="82">
        <f ca="1">IF('Conformity Assessment'!$I$19&lt;&gt;"Interval","-",IF($E$10="Consumer's Risk",$E$7+D916*$K$7,$E$7-D916*$K$7))</f>
        <v>93.700942663177315</v>
      </c>
      <c r="F916" s="82">
        <f ca="1">IF('Conformity Assessment'!$I$19&lt;&gt;"Interval","-",IF($E$10="Consumer's Risk",$E$8-D916*$K$8,$E$8+D916*$K$8))</f>
        <v>105.4766256338944</v>
      </c>
      <c r="G916" s="50">
        <f t="shared" ca="1" si="43"/>
        <v>4.999899145468812E-2</v>
      </c>
      <c r="H916" s="50">
        <f t="shared" ca="1" si="44"/>
        <v>4.9999000577220169E-2</v>
      </c>
      <c r="I916" s="50">
        <f t="shared" ca="1" si="45"/>
        <v>4.9998996015954145E-2</v>
      </c>
    </row>
    <row r="917" spans="3:9">
      <c r="C917" s="48">
        <v>902</v>
      </c>
      <c r="D917" s="51">
        <f ca="1">IF('Conformity Assessment'!$I$19&lt;&gt;"Interval","-",IF(ABS($E$11-I915)&lt;=ABS($E$11-I916),D915+(RAND()-0.5)*$M$17/C917,D916+(RAND()-0.5)*$M$17/C917))</f>
        <v>1.6448266096863922</v>
      </c>
      <c r="E917" s="82">
        <f ca="1">IF('Conformity Assessment'!$I$19&lt;&gt;"Interval","-",IF($E$10="Consumer's Risk",$E$7+D917*$K$7,$E$7-D917*$K$7))</f>
        <v>93.700859871794378</v>
      </c>
      <c r="F917" s="82">
        <f ca="1">IF('Conformity Assessment'!$I$19&lt;&gt;"Interval","-",IF($E$10="Consumer's Risk",$E$8-D917*$K$8,$E$8+D917*$K$8))</f>
        <v>105.47672682336243</v>
      </c>
      <c r="G917" s="50">
        <f t="shared" ca="1" si="43"/>
        <v>5.0002786505067731E-2</v>
      </c>
      <c r="H917" s="50">
        <f t="shared" ca="1" si="44"/>
        <v>5.0002795625654226E-2</v>
      </c>
      <c r="I917" s="50">
        <f t="shared" ca="1" si="45"/>
        <v>5.0002791065360978E-2</v>
      </c>
    </row>
    <row r="918" spans="3:9">
      <c r="C918" s="48">
        <v>903</v>
      </c>
      <c r="D918" s="51">
        <f ca="1">IF('Conformity Assessment'!$I$19&lt;&gt;"Interval","-",IF(ABS($E$11-I916)&lt;=ABS($E$11-I917),D916+(RAND()-0.5)*$M$17/C918,D917+(RAND()-0.5)*$M$17/C918))</f>
        <v>1.6448871141249712</v>
      </c>
      <c r="E918" s="82">
        <f ca="1">IF('Conformity Assessment'!$I$19&lt;&gt;"Interval","-",IF($E$10="Consumer's Risk",$E$7+D918*$K$7,$E$7-D918*$K$7))</f>
        <v>93.700996006781182</v>
      </c>
      <c r="F918" s="82">
        <f ca="1">IF('Conformity Assessment'!$I$19&lt;&gt;"Interval","-",IF($E$10="Consumer's Risk",$E$8-D918*$K$8,$E$8+D918*$K$8))</f>
        <v>105.47656043615633</v>
      </c>
      <c r="G918" s="50">
        <f t="shared" ca="1" si="43"/>
        <v>4.9996546374251827E-2</v>
      </c>
      <c r="H918" s="50">
        <f t="shared" ca="1" si="44"/>
        <v>4.9996555498037117E-2</v>
      </c>
      <c r="I918" s="50">
        <f t="shared" ca="1" si="45"/>
        <v>4.9996550936144468E-2</v>
      </c>
    </row>
    <row r="919" spans="3:9">
      <c r="C919" s="48">
        <v>904</v>
      </c>
      <c r="D919" s="51">
        <f ca="1">IF('Conformity Assessment'!$I$19&lt;&gt;"Interval","-",IF(ABS($E$11-I917)&lt;=ABS($E$11-I918),D917+(RAND()-0.5)*$M$17/C919,D918+(RAND()-0.5)*$M$17/C919))</f>
        <v>1.6448250677552454</v>
      </c>
      <c r="E919" s="82">
        <f ca="1">IF('Conformity Assessment'!$I$19&lt;&gt;"Interval","-",IF($E$10="Consumer's Risk",$E$7+D919*$K$7,$E$7-D919*$K$7))</f>
        <v>93.700856402449304</v>
      </c>
      <c r="F919" s="82">
        <f ca="1">IF('Conformity Assessment'!$I$19&lt;&gt;"Interval","-",IF($E$10="Consumer's Risk",$E$8-D919*$K$8,$E$8+D919*$K$8))</f>
        <v>105.47673106367307</v>
      </c>
      <c r="G919" s="50">
        <f t="shared" ca="1" si="43"/>
        <v>5.0002945540392571E-2</v>
      </c>
      <c r="H919" s="50">
        <f t="shared" ca="1" si="44"/>
        <v>5.0002954660897513E-2</v>
      </c>
      <c r="I919" s="50">
        <f t="shared" ca="1" si="45"/>
        <v>5.0002950100645038E-2</v>
      </c>
    </row>
    <row r="920" spans="3:9">
      <c r="C920" s="48">
        <v>905</v>
      </c>
      <c r="D920" s="51">
        <f ca="1">IF('Conformity Assessment'!$I$19&lt;&gt;"Interval","-",IF(ABS($E$11-I918)&lt;=ABS($E$11-I919),D918+(RAND()-0.5)*$M$17/C920,D919+(RAND()-0.5)*$M$17/C920))</f>
        <v>1.6447544963386984</v>
      </c>
      <c r="E920" s="82">
        <f ca="1">IF('Conformity Assessment'!$I$19&lt;&gt;"Interval","-",IF($E$10="Consumer's Risk",$E$7+D920*$K$7,$E$7-D920*$K$7))</f>
        <v>93.700697616762071</v>
      </c>
      <c r="F920" s="82">
        <f ca="1">IF('Conformity Assessment'!$I$19&lt;&gt;"Interval","-",IF($E$10="Consumer's Risk",$E$8-D920*$K$8,$E$8+D920*$K$8))</f>
        <v>105.47692513506858</v>
      </c>
      <c r="G920" s="50">
        <f t="shared" ca="1" si="43"/>
        <v>5.0010224733006189E-2</v>
      </c>
      <c r="H920" s="50">
        <f t="shared" ca="1" si="44"/>
        <v>5.00102338497816E-2</v>
      </c>
      <c r="I920" s="50">
        <f t="shared" ca="1" si="45"/>
        <v>5.0010229291393898E-2</v>
      </c>
    </row>
    <row r="921" spans="3:9">
      <c r="C921" s="48">
        <v>906</v>
      </c>
      <c r="D921" s="51">
        <f ca="1">IF('Conformity Assessment'!$I$19&lt;&gt;"Interval","-",IF(ABS($E$11-I919)&lt;=ABS($E$11-I920),D919+(RAND()-0.5)*$M$17/C921,D920+(RAND()-0.5)*$M$17/C921))</f>
        <v>1.6448737297794485</v>
      </c>
      <c r="E921" s="82">
        <f ca="1">IF('Conformity Assessment'!$I$19&lt;&gt;"Interval","-",IF($E$10="Consumer's Risk",$E$7+D921*$K$7,$E$7-D921*$K$7))</f>
        <v>93.700965892003765</v>
      </c>
      <c r="F921" s="82">
        <f ca="1">IF('Conformity Assessment'!$I$19&lt;&gt;"Interval","-",IF($E$10="Consumer's Risk",$E$8-D921*$K$8,$E$8+D921*$K$8))</f>
        <v>105.47659724310651</v>
      </c>
      <c r="G921" s="50">
        <f t="shared" ca="1" si="43"/>
        <v>4.999792671645905E-2</v>
      </c>
      <c r="H921" s="50">
        <f t="shared" ca="1" si="44"/>
        <v>4.9997935839536684E-2</v>
      </c>
      <c r="I921" s="50">
        <f t="shared" ca="1" si="45"/>
        <v>4.999793127799787E-2</v>
      </c>
    </row>
    <row r="922" spans="3:9">
      <c r="C922" s="48">
        <v>907</v>
      </c>
      <c r="D922" s="51">
        <f ca="1">IF('Conformity Assessment'!$I$19&lt;&gt;"Interval","-",IF(ABS($E$11-I920)&lt;=ABS($E$11-I921),D920+(RAND()-0.5)*$M$17/C922,D921+(RAND()-0.5)*$M$17/C922))</f>
        <v>1.6449267254179012</v>
      </c>
      <c r="E922" s="82">
        <f ca="1">IF('Conformity Assessment'!$I$19&lt;&gt;"Interval","-",IF($E$10="Consumer's Risk",$E$7+D922*$K$7,$E$7-D922*$K$7))</f>
        <v>93.701085132190272</v>
      </c>
      <c r="F922" s="82">
        <f ca="1">IF('Conformity Assessment'!$I$19&lt;&gt;"Interval","-",IF($E$10="Consumer's Risk",$E$8-D922*$K$8,$E$8+D922*$K$8))</f>
        <v>105.47645150510077</v>
      </c>
      <c r="G922" s="50">
        <f t="shared" ca="1" si="43"/>
        <v>4.9992461396295262E-2</v>
      </c>
      <c r="H922" s="50">
        <f t="shared" ca="1" si="44"/>
        <v>4.9992470522175002E-2</v>
      </c>
      <c r="I922" s="50">
        <f t="shared" ca="1" si="45"/>
        <v>4.9992465959235136E-2</v>
      </c>
    </row>
    <row r="923" spans="3:9">
      <c r="C923" s="48">
        <v>908</v>
      </c>
      <c r="D923" s="51">
        <f ca="1">IF('Conformity Assessment'!$I$19&lt;&gt;"Interval","-",IF(ABS($E$11-I921)&lt;=ABS($E$11-I922),D921+(RAND()-0.5)*$M$17/C923,D922+(RAND()-0.5)*$M$17/C923))</f>
        <v>1.6448889189838727</v>
      </c>
      <c r="E923" s="82">
        <f ca="1">IF('Conformity Assessment'!$I$19&lt;&gt;"Interval","-",IF($E$10="Consumer's Risk",$E$7+D923*$K$7,$E$7-D923*$K$7))</f>
        <v>93.701000067713707</v>
      </c>
      <c r="F923" s="82">
        <f ca="1">IF('Conformity Assessment'!$I$19&lt;&gt;"Interval","-",IF($E$10="Consumer's Risk",$E$8-D923*$K$8,$E$8+D923*$K$8))</f>
        <v>105.47655547279435</v>
      </c>
      <c r="G923" s="50">
        <f t="shared" ca="1" si="43"/>
        <v>4.9996360239502657E-2</v>
      </c>
      <c r="H923" s="50">
        <f t="shared" ca="1" si="44"/>
        <v>4.9996369363382941E-2</v>
      </c>
      <c r="I923" s="50">
        <f t="shared" ca="1" si="45"/>
        <v>4.9996364801442802E-2</v>
      </c>
    </row>
    <row r="924" spans="3:9">
      <c r="C924" s="48">
        <v>909</v>
      </c>
      <c r="D924" s="51">
        <f ca="1">IF('Conformity Assessment'!$I$19&lt;&gt;"Interval","-",IF(ABS($E$11-I922)&lt;=ABS($E$11-I923),D922+(RAND()-0.5)*$M$17/C924,D923+(RAND()-0.5)*$M$17/C924))</f>
        <v>1.6449307699436448</v>
      </c>
      <c r="E924" s="82">
        <f ca="1">IF('Conformity Assessment'!$I$19&lt;&gt;"Interval","-",IF($E$10="Consumer's Risk",$E$7+D924*$K$7,$E$7-D924*$K$7))</f>
        <v>93.701094232373208</v>
      </c>
      <c r="F924" s="82">
        <f ca="1">IF('Conformity Assessment'!$I$19&lt;&gt;"Interval","-",IF($E$10="Consumer's Risk",$E$8-D924*$K$8,$E$8+D924*$K$8))</f>
        <v>105.47644038265497</v>
      </c>
      <c r="G924" s="50">
        <f t="shared" ca="1" si="43"/>
        <v>4.9992044313082344E-2</v>
      </c>
      <c r="H924" s="50">
        <f t="shared" ca="1" si="44"/>
        <v>4.9992053439176523E-2</v>
      </c>
      <c r="I924" s="50">
        <f t="shared" ca="1" si="45"/>
        <v>4.999204887612943E-2</v>
      </c>
    </row>
    <row r="925" spans="3:9">
      <c r="C925" s="48">
        <v>910</v>
      </c>
      <c r="D925" s="51">
        <f ca="1">IF('Conformity Assessment'!$I$19&lt;&gt;"Interval","-",IF(ABS($E$11-I923)&lt;=ABS($E$11-I924),D923+(RAND()-0.5)*$M$17/C925,D924+(RAND()-0.5)*$M$17/C925))</f>
        <v>1.64491673451803</v>
      </c>
      <c r="E925" s="82">
        <f ca="1">IF('Conformity Assessment'!$I$19&lt;&gt;"Interval","-",IF($E$10="Consumer's Risk",$E$7+D925*$K$7,$E$7-D925*$K$7))</f>
        <v>93.70106265266557</v>
      </c>
      <c r="F925" s="82">
        <f ca="1">IF('Conformity Assessment'!$I$19&lt;&gt;"Interval","-",IF($E$10="Consumer's Risk",$E$8-D925*$K$8,$E$8+D925*$K$8))</f>
        <v>105.47647898007541</v>
      </c>
      <c r="G925" s="50">
        <f t="shared" ca="1" si="43"/>
        <v>4.9993491698728118E-2</v>
      </c>
      <c r="H925" s="50">
        <f t="shared" ca="1" si="44"/>
        <v>4.9993500824079835E-2</v>
      </c>
      <c r="I925" s="50">
        <f t="shared" ca="1" si="45"/>
        <v>4.999349626140398E-2</v>
      </c>
    </row>
    <row r="926" spans="3:9">
      <c r="C926" s="48">
        <v>911</v>
      </c>
      <c r="D926" s="51">
        <f ca="1">IF('Conformity Assessment'!$I$19&lt;&gt;"Interval","-",IF(ABS($E$11-I924)&lt;=ABS($E$11-I925),D924+(RAND()-0.5)*$M$17/C926,D925+(RAND()-0.5)*$M$17/C926))</f>
        <v>1.6448384579076216</v>
      </c>
      <c r="E926" s="82">
        <f ca="1">IF('Conformity Assessment'!$I$19&lt;&gt;"Interval","-",IF($E$10="Consumer's Risk",$E$7+D926*$K$7,$E$7-D926*$K$7))</f>
        <v>93.700886530292152</v>
      </c>
      <c r="F926" s="82">
        <f ca="1">IF('Conformity Assessment'!$I$19&lt;&gt;"Interval","-",IF($E$10="Consumer's Risk",$E$8-D926*$K$8,$E$8+D926*$K$8))</f>
        <v>105.47669424075404</v>
      </c>
      <c r="G926" s="50">
        <f t="shared" ca="1" si="43"/>
        <v>5.0001564488786558E-2</v>
      </c>
      <c r="H926" s="50">
        <f t="shared" ca="1" si="44"/>
        <v>5.0001573609999628E-2</v>
      </c>
      <c r="I926" s="50">
        <f t="shared" ca="1" si="45"/>
        <v>5.0001569049393096E-2</v>
      </c>
    </row>
    <row r="927" spans="3:9">
      <c r="C927" s="48">
        <v>912</v>
      </c>
      <c r="D927" s="51">
        <f ca="1">IF('Conformity Assessment'!$I$19&lt;&gt;"Interval","-",IF(ABS($E$11-I925)&lt;=ABS($E$11-I926),D925+(RAND()-0.5)*$M$17/C927,D926+(RAND()-0.5)*$M$17/C927))</f>
        <v>1.6447386757069622</v>
      </c>
      <c r="E927" s="82">
        <f ca="1">IF('Conformity Assessment'!$I$19&lt;&gt;"Interval","-",IF($E$10="Consumer's Risk",$E$7+D927*$K$7,$E$7-D927*$K$7))</f>
        <v>93.700662020340658</v>
      </c>
      <c r="F927" s="82">
        <f ca="1">IF('Conformity Assessment'!$I$19&lt;&gt;"Interval","-",IF($E$10="Consumer's Risk",$E$8-D927*$K$8,$E$8+D927*$K$8))</f>
        <v>105.47696864180585</v>
      </c>
      <c r="G927" s="50">
        <f t="shared" ca="1" si="43"/>
        <v>5.0011856691290546E-2</v>
      </c>
      <c r="H927" s="50">
        <f t="shared" ca="1" si="44"/>
        <v>5.0011865807229612E-2</v>
      </c>
      <c r="I927" s="50">
        <f t="shared" ca="1" si="45"/>
        <v>5.0011861249260076E-2</v>
      </c>
    </row>
    <row r="928" spans="3:9">
      <c r="C928" s="48">
        <v>913</v>
      </c>
      <c r="D928" s="51">
        <f ca="1">IF('Conformity Assessment'!$I$19&lt;&gt;"Interval","-",IF(ABS($E$11-I926)&lt;=ABS($E$11-I927),D926+(RAND()-0.5)*$M$17/C928,D927+(RAND()-0.5)*$M$17/C928))</f>
        <v>1.6448290031018622</v>
      </c>
      <c r="E928" s="82">
        <f ca="1">IF('Conformity Assessment'!$I$19&lt;&gt;"Interval","-",IF($E$10="Consumer's Risk",$E$7+D928*$K$7,$E$7-D928*$K$7))</f>
        <v>93.700865256979185</v>
      </c>
      <c r="F928" s="82">
        <f ca="1">IF('Conformity Assessment'!$I$19&lt;&gt;"Interval","-",IF($E$10="Consumer's Risk",$E$8-D928*$K$8,$E$8+D928*$K$8))</f>
        <v>105.47672024146988</v>
      </c>
      <c r="G928" s="50">
        <f t="shared" ca="1" si="43"/>
        <v>5.0002539648146632E-2</v>
      </c>
      <c r="H928" s="50">
        <f t="shared" ca="1" si="44"/>
        <v>5.0002548768859401E-2</v>
      </c>
      <c r="I928" s="50">
        <f t="shared" ca="1" si="45"/>
        <v>5.0002544208503016E-2</v>
      </c>
    </row>
    <row r="929" spans="3:9">
      <c r="C929" s="48">
        <v>914</v>
      </c>
      <c r="D929" s="51">
        <f ca="1">IF('Conformity Assessment'!$I$19&lt;&gt;"Interval","-",IF(ABS($E$11-I927)&lt;=ABS($E$11-I928),D927+(RAND()-0.5)*$M$17/C929,D928+(RAND()-0.5)*$M$17/C929))</f>
        <v>1.6448850893756195</v>
      </c>
      <c r="E929" s="82">
        <f ca="1">IF('Conformity Assessment'!$I$19&lt;&gt;"Interval","-",IF($E$10="Consumer's Risk",$E$7+D929*$K$7,$E$7-D929*$K$7))</f>
        <v>93.700991451095149</v>
      </c>
      <c r="F929" s="82">
        <f ca="1">IF('Conformity Assessment'!$I$19&lt;&gt;"Interval","-",IF($E$10="Consumer's Risk",$E$8-D929*$K$8,$E$8+D929*$K$8))</f>
        <v>105.47656600421705</v>
      </c>
      <c r="G929" s="50">
        <f t="shared" ca="1" si="43"/>
        <v>4.9996755186917999E-2</v>
      </c>
      <c r="H929" s="50">
        <f t="shared" ca="1" si="44"/>
        <v>4.9996764310596645E-2</v>
      </c>
      <c r="I929" s="50">
        <f t="shared" ca="1" si="45"/>
        <v>4.9996759748757322E-2</v>
      </c>
    </row>
    <row r="930" spans="3:9">
      <c r="C930" s="48">
        <v>915</v>
      </c>
      <c r="D930" s="51">
        <f ca="1">IF('Conformity Assessment'!$I$19&lt;&gt;"Interval","-",IF(ABS($E$11-I928)&lt;=ABS($E$11-I929),D928+(RAND()-0.5)*$M$17/C930,D929+(RAND()-0.5)*$M$17/C930))</f>
        <v>1.6447421063300214</v>
      </c>
      <c r="E930" s="82">
        <f ca="1">IF('Conformity Assessment'!$I$19&lt;&gt;"Interval","-",IF($E$10="Consumer's Risk",$E$7+D930*$K$7,$E$7-D930*$K$7))</f>
        <v>93.700669739242542</v>
      </c>
      <c r="F930" s="82">
        <f ca="1">IF('Conformity Assessment'!$I$19&lt;&gt;"Interval","-",IF($E$10="Consumer's Risk",$E$8-D930*$K$8,$E$8+D930*$K$8))</f>
        <v>105.47695920759244</v>
      </c>
      <c r="G930" s="50">
        <f t="shared" ca="1" si="43"/>
        <v>5.0011502805879376E-2</v>
      </c>
      <c r="H930" s="50">
        <f t="shared" ca="1" si="44"/>
        <v>5.0011511921999791E-2</v>
      </c>
      <c r="I930" s="50">
        <f t="shared" ca="1" si="45"/>
        <v>5.0011507363939584E-2</v>
      </c>
    </row>
    <row r="931" spans="3:9">
      <c r="C931" s="48">
        <v>916</v>
      </c>
      <c r="D931" s="51">
        <f ca="1">IF('Conformity Assessment'!$I$19&lt;&gt;"Interval","-",IF(ABS($E$11-I929)&lt;=ABS($E$11-I930),D929+(RAND()-0.5)*$M$17/C931,D930+(RAND()-0.5)*$M$17/C931))</f>
        <v>1.6448169897812248</v>
      </c>
      <c r="E931" s="82">
        <f ca="1">IF('Conformity Assessment'!$I$19&lt;&gt;"Interval","-",IF($E$10="Consumer's Risk",$E$7+D931*$K$7,$E$7-D931*$K$7))</f>
        <v>93.70083822700775</v>
      </c>
      <c r="F931" s="82">
        <f ca="1">IF('Conformity Assessment'!$I$19&lt;&gt;"Interval","-",IF($E$10="Consumer's Risk",$E$8-D931*$K$8,$E$8+D931*$K$8))</f>
        <v>105.47675327810163</v>
      </c>
      <c r="G931" s="50">
        <f t="shared" ca="1" si="43"/>
        <v>5.0003778712088887E-2</v>
      </c>
      <c r="H931" s="50">
        <f t="shared" ca="1" si="44"/>
        <v>5.0003787832166365E-2</v>
      </c>
      <c r="I931" s="50">
        <f t="shared" ca="1" si="45"/>
        <v>5.0003783272127622E-2</v>
      </c>
    </row>
    <row r="932" spans="3:9">
      <c r="C932" s="48">
        <v>917</v>
      </c>
      <c r="D932" s="51">
        <f ca="1">IF('Conformity Assessment'!$I$19&lt;&gt;"Interval","-",IF(ABS($E$11-I930)&lt;=ABS($E$11-I931),D930+(RAND()-0.5)*$M$17/C932,D931+(RAND()-0.5)*$M$17/C932))</f>
        <v>1.6447970622820611</v>
      </c>
      <c r="E932" s="82">
        <f ca="1">IF('Conformity Assessment'!$I$19&lt;&gt;"Interval","-",IF($E$10="Consumer's Risk",$E$7+D932*$K$7,$E$7-D932*$K$7))</f>
        <v>93.700793390134635</v>
      </c>
      <c r="F932" s="82">
        <f ca="1">IF('Conformity Assessment'!$I$19&lt;&gt;"Interval","-",IF($E$10="Consumer's Risk",$E$8-D932*$K$8,$E$8+D932*$K$8))</f>
        <v>105.47680807872433</v>
      </c>
      <c r="G932" s="50">
        <f t="shared" ca="1" si="43"/>
        <v>5.0005834105017202E-2</v>
      </c>
      <c r="H932" s="50">
        <f t="shared" ca="1" si="44"/>
        <v>5.0005843224041807E-2</v>
      </c>
      <c r="I932" s="50">
        <f t="shared" ca="1" si="45"/>
        <v>5.0005838664529505E-2</v>
      </c>
    </row>
    <row r="933" spans="3:9">
      <c r="C933" s="48">
        <v>918</v>
      </c>
      <c r="D933" s="51">
        <f ca="1">IF('Conformity Assessment'!$I$19&lt;&gt;"Interval","-",IF(ABS($E$11-I931)&lt;=ABS($E$11-I932),D931+(RAND()-0.5)*$M$17/C933,D932+(RAND()-0.5)*$M$17/C933))</f>
        <v>1.6449228740224557</v>
      </c>
      <c r="E933" s="82">
        <f ca="1">IF('Conformity Assessment'!$I$19&lt;&gt;"Interval","-",IF($E$10="Consumer's Risk",$E$7+D933*$K$7,$E$7-D933*$K$7))</f>
        <v>93.701076466550532</v>
      </c>
      <c r="F933" s="82">
        <f ca="1">IF('Conformity Assessment'!$I$19&lt;&gt;"Interval","-",IF($E$10="Consumer's Risk",$E$8-D933*$K$8,$E$8+D933*$K$8))</f>
        <v>105.47646209643824</v>
      </c>
      <c r="G933" s="50">
        <f t="shared" ca="1" si="43"/>
        <v>4.9992858565930304E-2</v>
      </c>
      <c r="H933" s="50">
        <f t="shared" ca="1" si="44"/>
        <v>4.9992867691606921E-2</v>
      </c>
      <c r="I933" s="50">
        <f t="shared" ca="1" si="45"/>
        <v>4.9992863128768612E-2</v>
      </c>
    </row>
    <row r="934" spans="3:9">
      <c r="C934" s="48">
        <v>919</v>
      </c>
      <c r="D934" s="51">
        <f ca="1">IF('Conformity Assessment'!$I$19&lt;&gt;"Interval","-",IF(ABS($E$11-I932)&lt;=ABS($E$11-I933),D932+(RAND()-0.5)*$M$17/C934,D933+(RAND()-0.5)*$M$17/C934))</f>
        <v>1.6448066252730467</v>
      </c>
      <c r="E934" s="82">
        <f ca="1">IF('Conformity Assessment'!$I$19&lt;&gt;"Interval","-",IF($E$10="Consumer's Risk",$E$7+D934*$K$7,$E$7-D934*$K$7))</f>
        <v>93.700814906864352</v>
      </c>
      <c r="F934" s="82">
        <f ca="1">IF('Conformity Assessment'!$I$19&lt;&gt;"Interval","-",IF($E$10="Consumer's Risk",$E$8-D934*$K$8,$E$8+D934*$K$8))</f>
        <v>105.47678178049912</v>
      </c>
      <c r="G934" s="50">
        <f t="shared" ca="1" si="43"/>
        <v>5.0004847735808176E-2</v>
      </c>
      <c r="H934" s="50">
        <f t="shared" ca="1" si="44"/>
        <v>5.000485685533828E-2</v>
      </c>
      <c r="I934" s="50">
        <f t="shared" ca="1" si="45"/>
        <v>5.0004852295573228E-2</v>
      </c>
    </row>
    <row r="935" spans="3:9">
      <c r="C935" s="48">
        <v>920</v>
      </c>
      <c r="D935" s="51">
        <f ca="1">IF('Conformity Assessment'!$I$19&lt;&gt;"Interval","-",IF(ABS($E$11-I933)&lt;=ABS($E$11-I934),D933+(RAND()-0.5)*$M$17/C935,D934+(RAND()-0.5)*$M$17/C935))</f>
        <v>1.644770467774084</v>
      </c>
      <c r="E935" s="82">
        <f ca="1">IF('Conformity Assessment'!$I$19&lt;&gt;"Interval","-",IF($E$10="Consumer's Risk",$E$7+D935*$K$7,$E$7-D935*$K$7))</f>
        <v>93.700733552491684</v>
      </c>
      <c r="F935" s="82">
        <f ca="1">IF('Conformity Assessment'!$I$19&lt;&gt;"Interval","-",IF($E$10="Consumer's Risk",$E$8-D935*$K$8,$E$8+D935*$K$8))</f>
        <v>105.47688121362127</v>
      </c>
      <c r="G935" s="50">
        <f t="shared" ca="1" si="43"/>
        <v>5.0008577261826601E-2</v>
      </c>
      <c r="H935" s="50">
        <f t="shared" ca="1" si="44"/>
        <v>5.0008586379445663E-2</v>
      </c>
      <c r="I935" s="50">
        <f t="shared" ca="1" si="45"/>
        <v>5.0008581820636132E-2</v>
      </c>
    </row>
    <row r="936" spans="3:9">
      <c r="C936" s="48">
        <v>921</v>
      </c>
      <c r="D936" s="51">
        <f ca="1">IF('Conformity Assessment'!$I$19&lt;&gt;"Interval","-",IF(ABS($E$11-I934)&lt;=ABS($E$11-I935),D934+(RAND()-0.5)*$M$17/C936,D935+(RAND()-0.5)*$M$17/C936))</f>
        <v>1.6449093091969638</v>
      </c>
      <c r="E936" s="82">
        <f ca="1">IF('Conformity Assessment'!$I$19&lt;&gt;"Interval","-",IF($E$10="Consumer's Risk",$E$7+D936*$K$7,$E$7-D936*$K$7))</f>
        <v>93.701045945693167</v>
      </c>
      <c r="F936" s="82">
        <f ca="1">IF('Conformity Assessment'!$I$19&lt;&gt;"Interval","-",IF($E$10="Consumer's Risk",$E$8-D936*$K$8,$E$8+D936*$K$8))</f>
        <v>105.47649939970835</v>
      </c>
      <c r="G936" s="50">
        <f t="shared" ca="1" si="43"/>
        <v>4.9994257439156739E-2</v>
      </c>
      <c r="H936" s="50">
        <f t="shared" ca="1" si="44"/>
        <v>4.9994266564115632E-2</v>
      </c>
      <c r="I936" s="50">
        <f t="shared" ca="1" si="45"/>
        <v>4.9994262001636189E-2</v>
      </c>
    </row>
    <row r="937" spans="3:9">
      <c r="C937" s="48">
        <v>922</v>
      </c>
      <c r="D937" s="51">
        <f ca="1">IF('Conformity Assessment'!$I$19&lt;&gt;"Interval","-",IF(ABS($E$11-I935)&lt;=ABS($E$11-I936),D935+(RAND()-0.5)*$M$17/C937,D936+(RAND()-0.5)*$M$17/C937))</f>
        <v>1.645011787417616</v>
      </c>
      <c r="E937" s="82">
        <f ca="1">IF('Conformity Assessment'!$I$19&lt;&gt;"Interval","-",IF($E$10="Consumer's Risk",$E$7+D937*$K$7,$E$7-D937*$K$7))</f>
        <v>93.701276521689636</v>
      </c>
      <c r="F937" s="82">
        <f ca="1">IF('Conformity Assessment'!$I$19&lt;&gt;"Interval","-",IF($E$10="Consumer's Risk",$E$8-D937*$K$8,$E$8+D937*$K$8))</f>
        <v>105.47621758460156</v>
      </c>
      <c r="G937" s="50">
        <f t="shared" ca="1" si="43"/>
        <v>4.9983690140931895E-2</v>
      </c>
      <c r="H937" s="50">
        <f t="shared" ca="1" si="44"/>
        <v>4.998369927131207E-2</v>
      </c>
      <c r="I937" s="50">
        <f t="shared" ca="1" si="45"/>
        <v>4.9983694706121982E-2</v>
      </c>
    </row>
    <row r="938" spans="3:9">
      <c r="C938" s="48">
        <v>923</v>
      </c>
      <c r="D938" s="51">
        <f ca="1">IF('Conformity Assessment'!$I$19&lt;&gt;"Interval","-",IF(ABS($E$11-I936)&lt;=ABS($E$11-I937),D936+(RAND()-0.5)*$M$17/C938,D937+(RAND()-0.5)*$M$17/C938))</f>
        <v>1.6450042006180345</v>
      </c>
      <c r="E938" s="82">
        <f ca="1">IF('Conformity Assessment'!$I$19&lt;&gt;"Interval","-",IF($E$10="Consumer's Risk",$E$7+D938*$K$7,$E$7-D938*$K$7))</f>
        <v>93.701259451390584</v>
      </c>
      <c r="F938" s="82">
        <f ca="1">IF('Conformity Assessment'!$I$19&lt;&gt;"Interval","-",IF($E$10="Consumer's Risk",$E$8-D938*$K$8,$E$8+D938*$K$8))</f>
        <v>105.47623844830041</v>
      </c>
      <c r="G938" s="50">
        <f t="shared" ca="1" si="43"/>
        <v>4.9984472411702958E-2</v>
      </c>
      <c r="H938" s="50">
        <f t="shared" ca="1" si="44"/>
        <v>4.9984481541682092E-2</v>
      </c>
      <c r="I938" s="50">
        <f t="shared" ca="1" si="45"/>
        <v>4.9984476976692525E-2</v>
      </c>
    </row>
    <row r="939" spans="3:9">
      <c r="C939" s="48">
        <v>924</v>
      </c>
      <c r="D939" s="51">
        <f ca="1">IF('Conformity Assessment'!$I$19&lt;&gt;"Interval","-",IF(ABS($E$11-I937)&lt;=ABS($E$11-I938),D937+(RAND()-0.5)*$M$17/C939,D938+(RAND()-0.5)*$M$17/C939))</f>
        <v>1.6449987413481539</v>
      </c>
      <c r="E939" s="82">
        <f ca="1">IF('Conformity Assessment'!$I$19&lt;&gt;"Interval","-",IF($E$10="Consumer's Risk",$E$7+D939*$K$7,$E$7-D939*$K$7))</f>
        <v>93.701247168033348</v>
      </c>
      <c r="F939" s="82">
        <f ca="1">IF('Conformity Assessment'!$I$19&lt;&gt;"Interval","-",IF($E$10="Consumer's Risk",$E$8-D939*$K$8,$E$8+D939*$K$8))</f>
        <v>105.47625346129257</v>
      </c>
      <c r="G939" s="50">
        <f t="shared" ca="1" si="43"/>
        <v>4.998503532008642E-2</v>
      </c>
      <c r="H939" s="50">
        <f t="shared" ca="1" si="44"/>
        <v>4.9985044449776236E-2</v>
      </c>
      <c r="I939" s="50">
        <f t="shared" ca="1" si="45"/>
        <v>4.9985039884931332E-2</v>
      </c>
    </row>
    <row r="940" spans="3:9">
      <c r="C940" s="48">
        <v>925</v>
      </c>
      <c r="D940" s="51">
        <f ca="1">IF('Conformity Assessment'!$I$19&lt;&gt;"Interval","-",IF(ABS($E$11-I938)&lt;=ABS($E$11-I939),D938+(RAND()-0.5)*$M$17/C940,D939+(RAND()-0.5)*$M$17/C940))</f>
        <v>1.6449468207751887</v>
      </c>
      <c r="E940" s="82">
        <f ca="1">IF('Conformity Assessment'!$I$19&lt;&gt;"Interval","-",IF($E$10="Consumer's Risk",$E$7+D940*$K$7,$E$7-D940*$K$7))</f>
        <v>93.701130346744179</v>
      </c>
      <c r="F940" s="82">
        <f ca="1">IF('Conformity Assessment'!$I$19&lt;&gt;"Interval","-",IF($E$10="Consumer's Risk",$E$8-D940*$K$8,$E$8+D940*$K$8))</f>
        <v>105.47639624286823</v>
      </c>
      <c r="G940" s="50">
        <f t="shared" ca="1" si="43"/>
        <v>4.9990389132188402E-2</v>
      </c>
      <c r="H940" s="50">
        <f t="shared" ca="1" si="44"/>
        <v>4.9990398259131756E-2</v>
      </c>
      <c r="I940" s="50">
        <f t="shared" ca="1" si="45"/>
        <v>4.9990393695660079E-2</v>
      </c>
    </row>
    <row r="941" spans="3:9">
      <c r="C941" s="48">
        <v>926</v>
      </c>
      <c r="D941" s="51">
        <f ca="1">IF('Conformity Assessment'!$I$19&lt;&gt;"Interval","-",IF(ABS($E$11-I939)&lt;=ABS($E$11-I940),D939+(RAND()-0.5)*$M$17/C941,D940+(RAND()-0.5)*$M$17/C941))</f>
        <v>1.6448940032803687</v>
      </c>
      <c r="E941" s="82">
        <f ca="1">IF('Conformity Assessment'!$I$19&lt;&gt;"Interval","-",IF($E$10="Consumer's Risk",$E$7+D941*$K$7,$E$7-D941*$K$7))</f>
        <v>93.701011507380827</v>
      </c>
      <c r="F941" s="82">
        <f ca="1">IF('Conformity Assessment'!$I$19&lt;&gt;"Interval","-",IF($E$10="Consumer's Risk",$E$8-D941*$K$8,$E$8+D941*$K$8))</f>
        <v>105.47654149097899</v>
      </c>
      <c r="G941" s="50">
        <f t="shared" ca="1" si="43"/>
        <v>4.9995835899959443E-2</v>
      </c>
      <c r="H941" s="50">
        <f t="shared" ca="1" si="44"/>
        <v>4.9995845024109024E-2</v>
      </c>
      <c r="I941" s="50">
        <f t="shared" ca="1" si="45"/>
        <v>4.999584046203423E-2</v>
      </c>
    </row>
    <row r="942" spans="3:9">
      <c r="C942" s="48">
        <v>927</v>
      </c>
      <c r="D942" s="51">
        <f ca="1">IF('Conformity Assessment'!$I$19&lt;&gt;"Interval","-",IF(ABS($E$11-I940)&lt;=ABS($E$11-I941),D940+(RAND()-0.5)*$M$17/C942,D941+(RAND()-0.5)*$M$17/C942))</f>
        <v>1.644892614071755</v>
      </c>
      <c r="E942" s="82">
        <f ca="1">IF('Conformity Assessment'!$I$19&lt;&gt;"Interval","-",IF($E$10="Consumer's Risk",$E$7+D942*$K$7,$E$7-D942*$K$7))</f>
        <v>93.701008381661453</v>
      </c>
      <c r="F942" s="82">
        <f ca="1">IF('Conformity Assessment'!$I$19&lt;&gt;"Interval","-",IF($E$10="Consumer's Risk",$E$8-D942*$K$8,$E$8+D942*$K$8))</f>
        <v>105.47654531130267</v>
      </c>
      <c r="G942" s="50">
        <f t="shared" ca="1" si="43"/>
        <v>4.9995979167527543E-2</v>
      </c>
      <c r="H942" s="50">
        <f t="shared" ca="1" si="44"/>
        <v>4.9995988291603816E-2</v>
      </c>
      <c r="I942" s="50">
        <f t="shared" ca="1" si="45"/>
        <v>4.9995983729565679E-2</v>
      </c>
    </row>
    <row r="943" spans="3:9">
      <c r="C943" s="48">
        <v>928</v>
      </c>
      <c r="D943" s="51">
        <f ca="1">IF('Conformity Assessment'!$I$19&lt;&gt;"Interval","-",IF(ABS($E$11-I941)&lt;=ABS($E$11-I942),D941+(RAND()-0.5)*$M$17/C943,D942+(RAND()-0.5)*$M$17/C943))</f>
        <v>1.6449054697478183</v>
      </c>
      <c r="E943" s="82">
        <f ca="1">IF('Conformity Assessment'!$I$19&lt;&gt;"Interval","-",IF($E$10="Consumer's Risk",$E$7+D943*$K$7,$E$7-D943*$K$7))</f>
        <v>93.701037306932591</v>
      </c>
      <c r="F943" s="82">
        <f ca="1">IF('Conformity Assessment'!$I$19&lt;&gt;"Interval","-",IF($E$10="Consumer's Risk",$E$8-D943*$K$8,$E$8+D943*$K$8))</f>
        <v>105.4765099581935</v>
      </c>
      <c r="G943" s="50">
        <f t="shared" ca="1" si="43"/>
        <v>4.9994653388186518E-2</v>
      </c>
      <c r="H943" s="50">
        <f t="shared" ca="1" si="44"/>
        <v>4.9994662512942697E-2</v>
      </c>
      <c r="I943" s="50">
        <f t="shared" ca="1" si="45"/>
        <v>4.9994657950564611E-2</v>
      </c>
    </row>
    <row r="944" spans="3:9">
      <c r="C944" s="48">
        <v>929</v>
      </c>
      <c r="D944" s="51">
        <f ca="1">IF('Conformity Assessment'!$I$19&lt;&gt;"Interval","-",IF(ABS($E$11-I942)&lt;=ABS($E$11-I943),D942+(RAND()-0.5)*$M$17/C944,D943+(RAND()-0.5)*$M$17/C944))</f>
        <v>1.6449407377530976</v>
      </c>
      <c r="E944" s="82">
        <f ca="1">IF('Conformity Assessment'!$I$19&lt;&gt;"Interval","-",IF($E$10="Consumer's Risk",$E$7+D944*$K$7,$E$7-D944*$K$7))</f>
        <v>93.701116659944475</v>
      </c>
      <c r="F944" s="82">
        <f ca="1">IF('Conformity Assessment'!$I$19&lt;&gt;"Interval","-",IF($E$10="Consumer's Risk",$E$8-D944*$K$8,$E$8+D944*$K$8))</f>
        <v>105.47641297117899</v>
      </c>
      <c r="G944" s="50">
        <f t="shared" ca="1" si="43"/>
        <v>4.9991016415539526E-2</v>
      </c>
      <c r="H944" s="50">
        <f t="shared" ca="1" si="44"/>
        <v>4.9991025542161352E-2</v>
      </c>
      <c r="I944" s="50">
        <f t="shared" ca="1" si="45"/>
        <v>4.9991020978850442E-2</v>
      </c>
    </row>
    <row r="945" spans="3:9">
      <c r="C945" s="48">
        <v>930</v>
      </c>
      <c r="D945" s="51">
        <f ca="1">IF('Conformity Assessment'!$I$19&lt;&gt;"Interval","-",IF(ABS($E$11-I943)&lt;=ABS($E$11-I944),D943+(RAND()-0.5)*$M$17/C945,D944+(RAND()-0.5)*$M$17/C945))</f>
        <v>1.6448432665450556</v>
      </c>
      <c r="E945" s="82">
        <f ca="1">IF('Conformity Assessment'!$I$19&lt;&gt;"Interval","-",IF($E$10="Consumer's Risk",$E$7+D945*$K$7,$E$7-D945*$K$7))</f>
        <v>93.700897349726375</v>
      </c>
      <c r="F945" s="82">
        <f ca="1">IF('Conformity Assessment'!$I$19&lt;&gt;"Interval","-",IF($E$10="Consumer's Risk",$E$8-D945*$K$8,$E$8+D945*$K$8))</f>
        <v>105.4766810170011</v>
      </c>
      <c r="G945" s="50">
        <f t="shared" ca="1" si="43"/>
        <v>5.0001068536472702E-2</v>
      </c>
      <c r="H945" s="50">
        <f t="shared" ca="1" si="44"/>
        <v>5.0001077657939742E-2</v>
      </c>
      <c r="I945" s="50">
        <f t="shared" ca="1" si="45"/>
        <v>5.0001073097206222E-2</v>
      </c>
    </row>
    <row r="946" spans="3:9">
      <c r="C946" s="48">
        <v>931</v>
      </c>
      <c r="D946" s="51">
        <f ca="1">IF('Conformity Assessment'!$I$19&lt;&gt;"Interval","-",IF(ABS($E$11-I944)&lt;=ABS($E$11-I945),D944+(RAND()-0.5)*$M$17/C946,D945+(RAND()-0.5)*$M$17/C946))</f>
        <v>1.6447416066361438</v>
      </c>
      <c r="E946" s="82">
        <f ca="1">IF('Conformity Assessment'!$I$19&lt;&gt;"Interval","-",IF($E$10="Consumer's Risk",$E$7+D946*$K$7,$E$7-D946*$K$7))</f>
        <v>93.700668614931317</v>
      </c>
      <c r="F946" s="82">
        <f ca="1">IF('Conformity Assessment'!$I$19&lt;&gt;"Interval","-",IF($E$10="Consumer's Risk",$E$8-D946*$K$8,$E$8+D946*$K$8))</f>
        <v>105.4769605817506</v>
      </c>
      <c r="G946" s="50">
        <f t="shared" ca="1" si="43"/>
        <v>5.0011554351602726E-2</v>
      </c>
      <c r="H946" s="50">
        <f t="shared" ca="1" si="44"/>
        <v>5.0011563467696633E-2</v>
      </c>
      <c r="I946" s="50">
        <f t="shared" ca="1" si="45"/>
        <v>5.001155890964968E-2</v>
      </c>
    </row>
    <row r="947" spans="3:9">
      <c r="C947" s="48">
        <v>932</v>
      </c>
      <c r="D947" s="51">
        <f ca="1">IF('Conformity Assessment'!$I$19&lt;&gt;"Interval","-",IF(ABS($E$11-I945)&lt;=ABS($E$11-I946),D945+(RAND()-0.5)*$M$17/C947,D946+(RAND()-0.5)*$M$17/C947))</f>
        <v>1.644801728830273</v>
      </c>
      <c r="E947" s="82">
        <f ca="1">IF('Conformity Assessment'!$I$19&lt;&gt;"Interval","-",IF($E$10="Consumer's Risk",$E$7+D947*$K$7,$E$7-D947*$K$7))</f>
        <v>93.700803889868112</v>
      </c>
      <c r="F947" s="82">
        <f ca="1">IF('Conformity Assessment'!$I$19&lt;&gt;"Interval","-",IF($E$10="Consumer's Risk",$E$8-D947*$K$8,$E$8+D947*$K$8))</f>
        <v>105.47679524571674</v>
      </c>
      <c r="G947" s="50">
        <f t="shared" ca="1" si="43"/>
        <v>5.0005352774645656E-2</v>
      </c>
      <c r="H947" s="50">
        <f t="shared" ca="1" si="44"/>
        <v>5.0005361893916675E-2</v>
      </c>
      <c r="I947" s="50">
        <f t="shared" ca="1" si="45"/>
        <v>5.0005357334281166E-2</v>
      </c>
    </row>
    <row r="948" spans="3:9">
      <c r="C948" s="48">
        <v>933</v>
      </c>
      <c r="D948" s="51">
        <f ca="1">IF('Conformity Assessment'!$I$19&lt;&gt;"Interval","-",IF(ABS($E$11-I946)&lt;=ABS($E$11-I947),D946+(RAND()-0.5)*$M$17/C948,D947+(RAND()-0.5)*$M$17/C948))</f>
        <v>1.6447988775553319</v>
      </c>
      <c r="E948" s="82">
        <f ca="1">IF('Conformity Assessment'!$I$19&lt;&gt;"Interval","-",IF($E$10="Consumer's Risk",$E$7+D948*$K$7,$E$7-D948*$K$7))</f>
        <v>93.700797474499495</v>
      </c>
      <c r="F948" s="82">
        <f ca="1">IF('Conformity Assessment'!$I$19&lt;&gt;"Interval","-",IF($E$10="Consumer's Risk",$E$8-D948*$K$8,$E$8+D948*$K$8))</f>
        <v>105.47680308672284</v>
      </c>
      <c r="G948" s="50">
        <f t="shared" ca="1" si="43"/>
        <v>5.0005646868505921E-2</v>
      </c>
      <c r="H948" s="50">
        <f t="shared" ca="1" si="44"/>
        <v>5.0005655987626567E-2</v>
      </c>
      <c r="I948" s="50">
        <f t="shared" ca="1" si="45"/>
        <v>5.0005651428066247E-2</v>
      </c>
    </row>
    <row r="949" spans="3:9">
      <c r="C949" s="48">
        <v>934</v>
      </c>
      <c r="D949" s="51">
        <f ca="1">IF('Conformity Assessment'!$I$19&lt;&gt;"Interval","-",IF(ABS($E$11-I947)&lt;=ABS($E$11-I948),D947+(RAND()-0.5)*$M$17/C949,D948+(RAND()-0.5)*$M$17/C949))</f>
        <v>1.6448312897076462</v>
      </c>
      <c r="E949" s="82">
        <f ca="1">IF('Conformity Assessment'!$I$19&lt;&gt;"Interval","-",IF($E$10="Consumer's Risk",$E$7+D949*$K$7,$E$7-D949*$K$7))</f>
        <v>93.700870401842209</v>
      </c>
      <c r="F949" s="82">
        <f ca="1">IF('Conformity Assessment'!$I$19&lt;&gt;"Interval","-",IF($E$10="Consumer's Risk",$E$8-D949*$K$8,$E$8+D949*$K$8))</f>
        <v>105.47671395330397</v>
      </c>
      <c r="G949" s="50">
        <f t="shared" ca="1" si="43"/>
        <v>5.000230380848595E-2</v>
      </c>
      <c r="H949" s="50">
        <f t="shared" ca="1" si="44"/>
        <v>5.0002312929320031E-2</v>
      </c>
      <c r="I949" s="50">
        <f t="shared" ca="1" si="45"/>
        <v>5.0002308368902987E-2</v>
      </c>
    </row>
    <row r="950" spans="3:9">
      <c r="C950" s="48">
        <v>935</v>
      </c>
      <c r="D950" s="51">
        <f ca="1">IF('Conformity Assessment'!$I$19&lt;&gt;"Interval","-",IF(ABS($E$11-I948)&lt;=ABS($E$11-I949),D948+(RAND()-0.5)*$M$17/C950,D949+(RAND()-0.5)*$M$17/C950))</f>
        <v>1.644864945681604</v>
      </c>
      <c r="E950" s="82">
        <f ca="1">IF('Conformity Assessment'!$I$19&lt;&gt;"Interval","-",IF($E$10="Consumer's Risk",$E$7+D950*$K$7,$E$7-D950*$K$7))</f>
        <v>93.70094612778361</v>
      </c>
      <c r="F950" s="82">
        <f ca="1">IF('Conformity Assessment'!$I$19&lt;&gt;"Interval","-",IF($E$10="Consumer's Risk",$E$8-D950*$K$8,$E$8+D950*$K$8))</f>
        <v>105.47662139937559</v>
      </c>
      <c r="G950" s="50">
        <f t="shared" ca="1" si="43"/>
        <v>4.9998832646604228E-2</v>
      </c>
      <c r="H950" s="50">
        <f t="shared" ca="1" si="44"/>
        <v>4.9998841769217345E-2</v>
      </c>
      <c r="I950" s="50">
        <f t="shared" ca="1" si="45"/>
        <v>4.999883720791079E-2</v>
      </c>
    </row>
    <row r="951" spans="3:9">
      <c r="C951" s="48">
        <v>936</v>
      </c>
      <c r="D951" s="51">
        <f ca="1">IF('Conformity Assessment'!$I$19&lt;&gt;"Interval","-",IF(ABS($E$11-I949)&lt;=ABS($E$11-I950),D949+(RAND()-0.5)*$M$17/C951,D950+(RAND()-0.5)*$M$17/C951))</f>
        <v>1.6448266005036181</v>
      </c>
      <c r="E951" s="82">
        <f ca="1">IF('Conformity Assessment'!$I$19&lt;&gt;"Interval","-",IF($E$10="Consumer's Risk",$E$7+D951*$K$7,$E$7-D951*$K$7))</f>
        <v>93.700859851133146</v>
      </c>
      <c r="F951" s="82">
        <f ca="1">IF('Conformity Assessment'!$I$19&lt;&gt;"Interval","-",IF($E$10="Consumer's Risk",$E$8-D951*$K$8,$E$8+D951*$K$8))</f>
        <v>105.47672684861504</v>
      </c>
      <c r="G951" s="50">
        <f t="shared" ca="1" si="43"/>
        <v>5.0002787452180696E-2</v>
      </c>
      <c r="H951" s="50">
        <f t="shared" ca="1" si="44"/>
        <v>5.0002796572766683E-2</v>
      </c>
      <c r="I951" s="50">
        <f t="shared" ca="1" si="45"/>
        <v>5.0002792012473693E-2</v>
      </c>
    </row>
    <row r="952" spans="3:9">
      <c r="C952" s="48">
        <v>937</v>
      </c>
      <c r="D952" s="51">
        <f ca="1">IF('Conformity Assessment'!$I$19&lt;&gt;"Interval","-",IF(ABS($E$11-I950)&lt;=ABS($E$11-I951),D950+(RAND()-0.5)*$M$17/C952,D951+(RAND()-0.5)*$M$17/C952))</f>
        <v>1.6448991333265972</v>
      </c>
      <c r="E952" s="82">
        <f ca="1">IF('Conformity Assessment'!$I$19&lt;&gt;"Interval","-",IF($E$10="Consumer's Risk",$E$7+D952*$K$7,$E$7-D952*$K$7))</f>
        <v>93.70102304998484</v>
      </c>
      <c r="F952" s="82">
        <f ca="1">IF('Conformity Assessment'!$I$19&lt;&gt;"Interval","-",IF($E$10="Consumer's Risk",$E$8-D952*$K$8,$E$8+D952*$K$8))</f>
        <v>105.47652738335185</v>
      </c>
      <c r="G952" s="50">
        <f t="shared" ca="1" si="43"/>
        <v>4.9995306846726546E-2</v>
      </c>
      <c r="H952" s="50">
        <f t="shared" ca="1" si="44"/>
        <v>4.9995315971147099E-2</v>
      </c>
      <c r="I952" s="50">
        <f t="shared" ca="1" si="45"/>
        <v>4.9995311408936823E-2</v>
      </c>
    </row>
    <row r="953" spans="3:9">
      <c r="C953" s="48">
        <v>938</v>
      </c>
      <c r="D953" s="51">
        <f ca="1">IF('Conformity Assessment'!$I$19&lt;&gt;"Interval","-",IF(ABS($E$11-I951)&lt;=ABS($E$11-I952),D951+(RAND()-0.5)*$M$17/C953,D952+(RAND()-0.5)*$M$17/C953))</f>
        <v>1.6447720932720533</v>
      </c>
      <c r="E953" s="82">
        <f ca="1">IF('Conformity Assessment'!$I$19&lt;&gt;"Interval","-",IF($E$10="Consumer's Risk",$E$7+D953*$K$7,$E$7-D953*$K$7))</f>
        <v>93.700737209862126</v>
      </c>
      <c r="F953" s="82">
        <f ca="1">IF('Conformity Assessment'!$I$19&lt;&gt;"Interval","-",IF($E$10="Consumer's Risk",$E$8-D953*$K$8,$E$8+D953*$K$8))</f>
        <v>105.47687674350185</v>
      </c>
      <c r="G953" s="50">
        <f t="shared" ca="1" si="43"/>
        <v>5.0008409592343775E-2</v>
      </c>
      <c r="H953" s="50">
        <f t="shared" ca="1" si="44"/>
        <v>5.0008418710048935E-2</v>
      </c>
      <c r="I953" s="50">
        <f t="shared" ca="1" si="45"/>
        <v>5.0008414151196355E-2</v>
      </c>
    </row>
    <row r="954" spans="3:9">
      <c r="C954" s="48">
        <v>939</v>
      </c>
      <c r="D954" s="51">
        <f ca="1">IF('Conformity Assessment'!$I$19&lt;&gt;"Interval","-",IF(ABS($E$11-I952)&lt;=ABS($E$11-I953),D952+(RAND()-0.5)*$M$17/C954,D953+(RAND()-0.5)*$M$17/C954))</f>
        <v>1.6449478869199181</v>
      </c>
      <c r="E954" s="82">
        <f ca="1">IF('Conformity Assessment'!$I$19&lt;&gt;"Interval","-",IF($E$10="Consumer's Risk",$E$7+D954*$K$7,$E$7-D954*$K$7))</f>
        <v>93.701132745569822</v>
      </c>
      <c r="F954" s="82">
        <f ca="1">IF('Conformity Assessment'!$I$19&lt;&gt;"Interval","-",IF($E$10="Consumer's Risk",$E$8-D954*$K$8,$E$8+D954*$K$8))</f>
        <v>105.47639331097022</v>
      </c>
      <c r="G954" s="50">
        <f t="shared" ca="1" si="43"/>
        <v>4.9990279191619934E-2</v>
      </c>
      <c r="H954" s="50">
        <f t="shared" ca="1" si="44"/>
        <v>4.9990288318619611E-2</v>
      </c>
      <c r="I954" s="50">
        <f t="shared" ca="1" si="45"/>
        <v>4.9990283755119769E-2</v>
      </c>
    </row>
    <row r="955" spans="3:9">
      <c r="C955" s="48">
        <v>940</v>
      </c>
      <c r="D955" s="51">
        <f ca="1">IF('Conformity Assessment'!$I$19&lt;&gt;"Interval","-",IF(ABS($E$11-I953)&lt;=ABS($E$11-I954),D953+(RAND()-0.5)*$M$17/C955,D954+(RAND()-0.5)*$M$17/C955))</f>
        <v>1.6448765983681017</v>
      </c>
      <c r="E955" s="82">
        <f ca="1">IF('Conformity Assessment'!$I$19&lt;&gt;"Interval","-",IF($E$10="Consumer's Risk",$E$7+D955*$K$7,$E$7-D955*$K$7))</f>
        <v>93.700972346328228</v>
      </c>
      <c r="F955" s="82">
        <f ca="1">IF('Conformity Assessment'!$I$19&lt;&gt;"Interval","-",IF($E$10="Consumer's Risk",$E$8-D955*$K$8,$E$8+D955*$K$8))</f>
        <v>105.47658935448771</v>
      </c>
      <c r="G955" s="50">
        <f t="shared" ca="1" si="43"/>
        <v>4.9997630873212233E-2</v>
      </c>
      <c r="H955" s="50">
        <f t="shared" ca="1" si="44"/>
        <v>4.9997639996441245E-2</v>
      </c>
      <c r="I955" s="50">
        <f t="shared" ca="1" si="45"/>
        <v>4.9997635434826743E-2</v>
      </c>
    </row>
    <row r="956" spans="3:9">
      <c r="C956" s="48">
        <v>941</v>
      </c>
      <c r="D956" s="51">
        <f ca="1">IF('Conformity Assessment'!$I$19&lt;&gt;"Interval","-",IF(ABS($E$11-I954)&lt;=ABS($E$11-I955),D954+(RAND()-0.5)*$M$17/C956,D955+(RAND()-0.5)*$M$17/C956))</f>
        <v>1.6448586605807993</v>
      </c>
      <c r="E956" s="82">
        <f ca="1">IF('Conformity Assessment'!$I$19&lt;&gt;"Interval","-",IF($E$10="Consumer's Risk",$E$7+D956*$K$7,$E$7-D956*$K$7))</f>
        <v>93.700931986306799</v>
      </c>
      <c r="F956" s="82">
        <f ca="1">IF('Conformity Assessment'!$I$19&lt;&gt;"Interval","-",IF($E$10="Consumer's Risk",$E$8-D956*$K$8,$E$8+D956*$K$8))</f>
        <v>105.4766386834028</v>
      </c>
      <c r="G956" s="50">
        <f t="shared" ca="1" si="43"/>
        <v>4.9999480855782971E-2</v>
      </c>
      <c r="H956" s="50">
        <f t="shared" ca="1" si="44"/>
        <v>4.999948997806359E-2</v>
      </c>
      <c r="I956" s="50">
        <f t="shared" ca="1" si="45"/>
        <v>4.9999485416923284E-2</v>
      </c>
    </row>
    <row r="957" spans="3:9">
      <c r="C957" s="48">
        <v>942</v>
      </c>
      <c r="D957" s="51">
        <f ca="1">IF('Conformity Assessment'!$I$19&lt;&gt;"Interval","-",IF(ABS($E$11-I955)&lt;=ABS($E$11-I956),D955+(RAND()-0.5)*$M$17/C957,D956+(RAND()-0.5)*$M$17/C957))</f>
        <v>1.6449020942748447</v>
      </c>
      <c r="E957" s="82">
        <f ca="1">IF('Conformity Assessment'!$I$19&lt;&gt;"Interval","-",IF($E$10="Consumer's Risk",$E$7+D957*$K$7,$E$7-D957*$K$7))</f>
        <v>93.701029712118398</v>
      </c>
      <c r="F957" s="82">
        <f ca="1">IF('Conformity Assessment'!$I$19&lt;&gt;"Interval","-",IF($E$10="Consumer's Risk",$E$8-D957*$K$8,$E$8+D957*$K$8))</f>
        <v>105.47651924074418</v>
      </c>
      <c r="G957" s="50">
        <f t="shared" ca="1" si="43"/>
        <v>4.9995001491033988E-2</v>
      </c>
      <c r="H957" s="50">
        <f t="shared" ca="1" si="44"/>
        <v>4.9995010615611624E-2</v>
      </c>
      <c r="I957" s="50">
        <f t="shared" ca="1" si="45"/>
        <v>4.9995006053322806E-2</v>
      </c>
    </row>
    <row r="958" spans="3:9">
      <c r="C958" s="48">
        <v>943</v>
      </c>
      <c r="D958" s="51">
        <f ca="1">IF('Conformity Assessment'!$I$19&lt;&gt;"Interval","-",IF(ABS($E$11-I956)&lt;=ABS($E$11-I957),D956+(RAND()-0.5)*$M$17/C958,D957+(RAND()-0.5)*$M$17/C958))</f>
        <v>1.6449244930200284</v>
      </c>
      <c r="E958" s="82">
        <f ca="1">IF('Conformity Assessment'!$I$19&lt;&gt;"Interval","-",IF($E$10="Consumer's Risk",$E$7+D958*$K$7,$E$7-D958*$K$7))</f>
        <v>93.701080109295063</v>
      </c>
      <c r="F958" s="82">
        <f ca="1">IF('Conformity Assessment'!$I$19&lt;&gt;"Interval","-",IF($E$10="Consumer's Risk",$E$8-D958*$K$8,$E$8+D958*$K$8))</f>
        <v>105.47645764419492</v>
      </c>
      <c r="G958" s="50">
        <f t="shared" ca="1" si="43"/>
        <v>4.9992691608819667E-2</v>
      </c>
      <c r="H958" s="50">
        <f t="shared" ca="1" si="44"/>
        <v>4.9992700734581862E-2</v>
      </c>
      <c r="I958" s="50">
        <f t="shared" ca="1" si="45"/>
        <v>4.9992696171700768E-2</v>
      </c>
    </row>
    <row r="959" spans="3:9">
      <c r="C959" s="48">
        <v>944</v>
      </c>
      <c r="D959" s="51">
        <f ca="1">IF('Conformity Assessment'!$I$19&lt;&gt;"Interval","-",IF(ABS($E$11-I957)&lt;=ABS($E$11-I958),D957+(RAND()-0.5)*$M$17/C959,D958+(RAND()-0.5)*$M$17/C959))</f>
        <v>1.644934617793433</v>
      </c>
      <c r="E959" s="82">
        <f ca="1">IF('Conformity Assessment'!$I$19&lt;&gt;"Interval","-",IF($E$10="Consumer's Risk",$E$7+D959*$K$7,$E$7-D959*$K$7))</f>
        <v>93.70110289003523</v>
      </c>
      <c r="F959" s="82">
        <f ca="1">IF('Conformity Assessment'!$I$19&lt;&gt;"Interval","-",IF($E$10="Consumer's Risk",$E$8-D959*$K$8,$E$8+D959*$K$8))</f>
        <v>105.47642980106806</v>
      </c>
      <c r="G959" s="50">
        <f t="shared" ca="1" si="43"/>
        <v>4.9991647514240116E-2</v>
      </c>
      <c r="H959" s="50">
        <f t="shared" ca="1" si="44"/>
        <v>4.9991656640538153E-2</v>
      </c>
      <c r="I959" s="50">
        <f t="shared" ca="1" si="45"/>
        <v>4.9991652077389134E-2</v>
      </c>
    </row>
    <row r="960" spans="3:9">
      <c r="C960" s="48">
        <v>945</v>
      </c>
      <c r="D960" s="51">
        <f ca="1">IF('Conformity Assessment'!$I$19&lt;&gt;"Interval","-",IF(ABS($E$11-I958)&lt;=ABS($E$11-I959),D958+(RAND()-0.5)*$M$17/C960,D959+(RAND()-0.5)*$M$17/C960))</f>
        <v>1.644889586213196</v>
      </c>
      <c r="E960" s="82">
        <f ca="1">IF('Conformity Assessment'!$I$19&lt;&gt;"Interval","-",IF($E$10="Consumer's Risk",$E$7+D960*$K$7,$E$7-D960*$K$7))</f>
        <v>93.701001568979692</v>
      </c>
      <c r="F960" s="82">
        <f ca="1">IF('Conformity Assessment'!$I$19&lt;&gt;"Interval","-",IF($E$10="Consumer's Risk",$E$8-D960*$K$8,$E$8+D960*$K$8))</f>
        <v>105.47655363791371</v>
      </c>
      <c r="G960" s="50">
        <f t="shared" ca="1" si="43"/>
        <v>4.9996291428411214E-2</v>
      </c>
      <c r="H960" s="50">
        <f t="shared" ca="1" si="44"/>
        <v>4.9996300552327289E-2</v>
      </c>
      <c r="I960" s="50">
        <f t="shared" ca="1" si="45"/>
        <v>4.9996295990369255E-2</v>
      </c>
    </row>
    <row r="961" spans="3:9">
      <c r="C961" s="48">
        <v>946</v>
      </c>
      <c r="D961" s="51">
        <f ca="1">IF('Conformity Assessment'!$I$19&lt;&gt;"Interval","-",IF(ABS($E$11-I959)&lt;=ABS($E$11-I960),D959+(RAND()-0.5)*$M$17/C961,D960+(RAND()-0.5)*$M$17/C961))</f>
        <v>1.6448325557535544</v>
      </c>
      <c r="E961" s="82">
        <f ca="1">IF('Conformity Assessment'!$I$19&lt;&gt;"Interval","-",IF($E$10="Consumer's Risk",$E$7+D961*$K$7,$E$7-D961*$K$7))</f>
        <v>93.700873250445497</v>
      </c>
      <c r="F961" s="82">
        <f ca="1">IF('Conformity Assessment'!$I$19&lt;&gt;"Interval","-",IF($E$10="Consumer's Risk",$E$8-D961*$K$8,$E$8+D961*$K$8))</f>
        <v>105.47671047167772</v>
      </c>
      <c r="G961" s="50">
        <f t="shared" ca="1" si="43"/>
        <v>5.000217322936916E-2</v>
      </c>
      <c r="H961" s="50">
        <f t="shared" ca="1" si="44"/>
        <v>5.0002182350269771E-2</v>
      </c>
      <c r="I961" s="50">
        <f t="shared" ca="1" si="45"/>
        <v>5.0002177789819469E-2</v>
      </c>
    </row>
    <row r="962" spans="3:9">
      <c r="C962" s="48">
        <v>947</v>
      </c>
      <c r="D962" s="51">
        <f ca="1">IF('Conformity Assessment'!$I$19&lt;&gt;"Interval","-",IF(ABS($E$11-I960)&lt;=ABS($E$11-I961),D960+(RAND()-0.5)*$M$17/C962,D961+(RAND()-0.5)*$M$17/C962))</f>
        <v>1.6448275724049373</v>
      </c>
      <c r="E962" s="82">
        <f ca="1">IF('Conformity Assessment'!$I$19&lt;&gt;"Interval","-",IF($E$10="Consumer's Risk",$E$7+D962*$K$7,$E$7-D962*$K$7))</f>
        <v>93.700862037911108</v>
      </c>
      <c r="F962" s="82">
        <f ca="1">IF('Conformity Assessment'!$I$19&lt;&gt;"Interval","-",IF($E$10="Consumer's Risk",$E$8-D962*$K$8,$E$8+D962*$K$8))</f>
        <v>105.47672417588642</v>
      </c>
      <c r="G962" s="50">
        <f t="shared" ca="1" si="43"/>
        <v>5.0002687210140069E-2</v>
      </c>
      <c r="H962" s="50">
        <f t="shared" ca="1" si="44"/>
        <v>5.000269633077728E-2</v>
      </c>
      <c r="I962" s="50">
        <f t="shared" ca="1" si="45"/>
        <v>5.0002691770458671E-2</v>
      </c>
    </row>
    <row r="963" spans="3:9">
      <c r="C963" s="48">
        <v>948</v>
      </c>
      <c r="D963" s="51">
        <f ca="1">IF('Conformity Assessment'!$I$19&lt;&gt;"Interval","-",IF(ABS($E$11-I961)&lt;=ABS($E$11-I962),D961+(RAND()-0.5)*$M$17/C963,D962+(RAND()-0.5)*$M$17/C963))</f>
        <v>1.6447637226454452</v>
      </c>
      <c r="E963" s="82">
        <f ca="1">IF('Conformity Assessment'!$I$19&lt;&gt;"Interval","-",IF($E$10="Consumer's Risk",$E$7+D963*$K$7,$E$7-D963*$K$7))</f>
        <v>93.700718375952249</v>
      </c>
      <c r="F963" s="82">
        <f ca="1">IF('Conformity Assessment'!$I$19&lt;&gt;"Interval","-",IF($E$10="Consumer's Risk",$E$8-D963*$K$8,$E$8+D963*$K$8))</f>
        <v>105.47689976272503</v>
      </c>
      <c r="G963" s="50">
        <f t="shared" ca="1" si="43"/>
        <v>5.0009273024007678E-2</v>
      </c>
      <c r="H963" s="50">
        <f t="shared" ca="1" si="44"/>
        <v>5.0009282141270421E-2</v>
      </c>
      <c r="I963" s="50">
        <f t="shared" ca="1" si="45"/>
        <v>5.0009277582639053E-2</v>
      </c>
    </row>
    <row r="964" spans="3:9">
      <c r="C964" s="48">
        <v>949</v>
      </c>
      <c r="D964" s="51">
        <f ca="1">IF('Conformity Assessment'!$I$19&lt;&gt;"Interval","-",IF(ABS($E$11-I962)&lt;=ABS($E$11-I963),D962+(RAND()-0.5)*$M$17/C964,D963+(RAND()-0.5)*$M$17/C964))</f>
        <v>1.6448151773491135</v>
      </c>
      <c r="E964" s="82">
        <f ca="1">IF('Conformity Assessment'!$I$19&lt;&gt;"Interval","-",IF($E$10="Consumer's Risk",$E$7+D964*$K$7,$E$7-D964*$K$7))</f>
        <v>93.700834149035501</v>
      </c>
      <c r="F964" s="82">
        <f ca="1">IF('Conformity Assessment'!$I$19&lt;&gt;"Interval","-",IF($E$10="Consumer's Risk",$E$8-D964*$K$8,$E$8+D964*$K$8))</f>
        <v>105.47675826228993</v>
      </c>
      <c r="G964" s="50">
        <f t="shared" ca="1" si="43"/>
        <v>5.0003965649978825E-2</v>
      </c>
      <c r="H964" s="50">
        <f t="shared" ca="1" si="44"/>
        <v>5.0003974769960616E-2</v>
      </c>
      <c r="I964" s="50">
        <f t="shared" ca="1" si="45"/>
        <v>5.0003970209969717E-2</v>
      </c>
    </row>
    <row r="965" spans="3:9">
      <c r="C965" s="48">
        <v>950</v>
      </c>
      <c r="D965" s="51">
        <f ca="1">IF('Conformity Assessment'!$I$19&lt;&gt;"Interval","-",IF(ABS($E$11-I963)&lt;=ABS($E$11-I964),D963+(RAND()-0.5)*$M$17/C965,D964+(RAND()-0.5)*$M$17/C965))</f>
        <v>1.6448077264955401</v>
      </c>
      <c r="E965" s="82">
        <f ca="1">IF('Conformity Assessment'!$I$19&lt;&gt;"Interval","-",IF($E$10="Consumer's Risk",$E$7+D965*$K$7,$E$7-D965*$K$7))</f>
        <v>93.700817384614965</v>
      </c>
      <c r="F965" s="82">
        <f ca="1">IF('Conformity Assessment'!$I$19&lt;&gt;"Interval","-",IF($E$10="Consumer's Risk",$E$8-D965*$K$8,$E$8+D965*$K$8))</f>
        <v>105.47677875213726</v>
      </c>
      <c r="G965" s="50">
        <f t="shared" ca="1" si="43"/>
        <v>5.0004734151843075E-2</v>
      </c>
      <c r="H965" s="50">
        <f t="shared" ca="1" si="44"/>
        <v>5.0004743271431368E-2</v>
      </c>
      <c r="I965" s="50">
        <f t="shared" ca="1" si="45"/>
        <v>5.0004738711637221E-2</v>
      </c>
    </row>
    <row r="966" spans="3:9">
      <c r="C966" s="48">
        <v>951</v>
      </c>
      <c r="D966" s="51">
        <f ca="1">IF('Conformity Assessment'!$I$19&lt;&gt;"Interval","-",IF(ABS($E$11-I964)&lt;=ABS($E$11-I965),D964+(RAND()-0.5)*$M$17/C966,D965+(RAND()-0.5)*$M$17/C966))</f>
        <v>1.6449102904924295</v>
      </c>
      <c r="E966" s="82">
        <f ca="1">IF('Conformity Assessment'!$I$19&lt;&gt;"Interval","-",IF($E$10="Consumer's Risk",$E$7+D966*$K$7,$E$7-D966*$K$7))</f>
        <v>93.701048153607971</v>
      </c>
      <c r="F966" s="82">
        <f ca="1">IF('Conformity Assessment'!$I$19&lt;&gt;"Interval","-",IF($E$10="Consumer's Risk",$E$8-D966*$K$8,$E$8+D966*$K$8))</f>
        <v>105.47649670114582</v>
      </c>
      <c r="G966" s="50">
        <f t="shared" ca="1" si="43"/>
        <v>4.9994156241971038E-2</v>
      </c>
      <c r="H966" s="50">
        <f t="shared" ca="1" si="44"/>
        <v>4.9994165366982236E-2</v>
      </c>
      <c r="I966" s="50">
        <f t="shared" ca="1" si="45"/>
        <v>4.9994160804476634E-2</v>
      </c>
    </row>
    <row r="967" spans="3:9">
      <c r="C967" s="48">
        <v>952</v>
      </c>
      <c r="D967" s="51">
        <f ca="1">IF('Conformity Assessment'!$I$19&lt;&gt;"Interval","-",IF(ABS($E$11-I965)&lt;=ABS($E$11-I966),D965+(RAND()-0.5)*$M$17/C967,D966+(RAND()-0.5)*$M$17/C967))</f>
        <v>1.6448607066742706</v>
      </c>
      <c r="E967" s="82">
        <f ca="1">IF('Conformity Assessment'!$I$19&lt;&gt;"Interval","-",IF($E$10="Consumer's Risk",$E$7+D967*$K$7,$E$7-D967*$K$7))</f>
        <v>93.700936590017108</v>
      </c>
      <c r="F967" s="82">
        <f ca="1">IF('Conformity Assessment'!$I$19&lt;&gt;"Interval","-",IF($E$10="Consumer's Risk",$E$8-D967*$K$8,$E$8+D967*$K$8))</f>
        <v>105.47663305664575</v>
      </c>
      <c r="G967" s="50">
        <f t="shared" ca="1" si="43"/>
        <v>4.9999269832724902E-2</v>
      </c>
      <c r="H967" s="50">
        <f t="shared" ca="1" si="44"/>
        <v>4.9999278955113746E-2</v>
      </c>
      <c r="I967" s="50">
        <f t="shared" ca="1" si="45"/>
        <v>4.9999274393919324E-2</v>
      </c>
    </row>
    <row r="968" spans="3:9">
      <c r="C968" s="48">
        <v>953</v>
      </c>
      <c r="D968" s="51">
        <f ca="1">IF('Conformity Assessment'!$I$19&lt;&gt;"Interval","-",IF(ABS($E$11-I966)&lt;=ABS($E$11-I967),D966+(RAND()-0.5)*$M$17/C968,D967+(RAND()-0.5)*$M$17/C968))</f>
        <v>1.644839486122663</v>
      </c>
      <c r="E968" s="82">
        <f ca="1">IF('Conformity Assessment'!$I$19&lt;&gt;"Interval","-",IF($E$10="Consumer's Risk",$E$7+D968*$K$7,$E$7-D968*$K$7))</f>
        <v>93.700888843775985</v>
      </c>
      <c r="F968" s="82">
        <f ca="1">IF('Conformity Assessment'!$I$19&lt;&gt;"Interval","-",IF($E$10="Consumer's Risk",$E$8-D968*$K$8,$E$8+D968*$K$8))</f>
        <v>105.47669141316268</v>
      </c>
      <c r="G968" s="50">
        <f t="shared" ca="1" si="43"/>
        <v>5.0001458440613974E-2</v>
      </c>
      <c r="H968" s="50">
        <f t="shared" ca="1" si="44"/>
        <v>5.0001467561881188E-2</v>
      </c>
      <c r="I968" s="50">
        <f t="shared" ca="1" si="45"/>
        <v>5.0001463001247581E-2</v>
      </c>
    </row>
    <row r="969" spans="3:9">
      <c r="C969" s="48">
        <v>954</v>
      </c>
      <c r="D969" s="51">
        <f ca="1">IF('Conformity Assessment'!$I$19&lt;&gt;"Interval","-",IF(ABS($E$11-I967)&lt;=ABS($E$11-I968),D967+(RAND()-0.5)*$M$17/C969,D968+(RAND()-0.5)*$M$17/C969))</f>
        <v>1.6448881616547495</v>
      </c>
      <c r="E969" s="82">
        <f ca="1">IF('Conformity Assessment'!$I$19&lt;&gt;"Interval","-",IF($E$10="Consumer's Risk",$E$7+D969*$K$7,$E$7-D969*$K$7))</f>
        <v>93.700998363723187</v>
      </c>
      <c r="F969" s="82">
        <f ca="1">IF('Conformity Assessment'!$I$19&lt;&gt;"Interval","-",IF($E$10="Consumer's Risk",$E$8-D969*$K$8,$E$8+D969*$K$8))</f>
        <v>105.47655755544943</v>
      </c>
      <c r="G969" s="50">
        <f t="shared" ca="1" si="43"/>
        <v>4.9996438342640982E-2</v>
      </c>
      <c r="H969" s="50">
        <f t="shared" ca="1" si="44"/>
        <v>4.9996447466481519E-2</v>
      </c>
      <c r="I969" s="50">
        <f t="shared" ca="1" si="45"/>
        <v>4.9996442904561247E-2</v>
      </c>
    </row>
    <row r="970" spans="3:9">
      <c r="C970" s="48">
        <v>955</v>
      </c>
      <c r="D970" s="51">
        <f ca="1">IF('Conformity Assessment'!$I$19&lt;&gt;"Interval","-",IF(ABS($E$11-I968)&lt;=ABS($E$11-I969),D968+(RAND()-0.5)*$M$17/C970,D969+(RAND()-0.5)*$M$17/C970))</f>
        <v>1.6447846780060014</v>
      </c>
      <c r="E970" s="82">
        <f ca="1">IF('Conformity Assessment'!$I$19&lt;&gt;"Interval","-",IF($E$10="Consumer's Risk",$E$7+D970*$K$7,$E$7-D970*$K$7))</f>
        <v>93.700765525513503</v>
      </c>
      <c r="F970" s="82">
        <f ca="1">IF('Conformity Assessment'!$I$19&lt;&gt;"Interval","-",IF($E$10="Consumer's Risk",$E$8-D970*$K$8,$E$8+D970*$K$8))</f>
        <v>105.47684213548349</v>
      </c>
      <c r="G970" s="50">
        <f t="shared" ca="1" si="43"/>
        <v>5.000711149710943E-2</v>
      </c>
      <c r="H970" s="50">
        <f t="shared" ca="1" si="44"/>
        <v>5.00071206154796E-2</v>
      </c>
      <c r="I970" s="50">
        <f t="shared" ca="1" si="45"/>
        <v>5.0007116056294515E-2</v>
      </c>
    </row>
    <row r="971" spans="3:9">
      <c r="C971" s="48">
        <v>956</v>
      </c>
      <c r="D971" s="51">
        <f ca="1">IF('Conformity Assessment'!$I$19&lt;&gt;"Interval","-",IF(ABS($E$11-I969)&lt;=ABS($E$11-I970),D969+(RAND()-0.5)*$M$17/C971,D970+(RAND()-0.5)*$M$17/C971))</f>
        <v>1.6449378238520336</v>
      </c>
      <c r="E971" s="82">
        <f ca="1">IF('Conformity Assessment'!$I$19&lt;&gt;"Interval","-",IF($E$10="Consumer's Risk",$E$7+D971*$K$7,$E$7-D971*$K$7))</f>
        <v>93.701110103667077</v>
      </c>
      <c r="F971" s="82">
        <f ca="1">IF('Conformity Assessment'!$I$19&lt;&gt;"Interval","-",IF($E$10="Consumer's Risk",$E$8-D971*$K$8,$E$8+D971*$K$8))</f>
        <v>105.47642098440691</v>
      </c>
      <c r="G971" s="50">
        <f t="shared" ca="1" si="43"/>
        <v>4.9991316900253178E-2</v>
      </c>
      <c r="H971" s="50">
        <f t="shared" ca="1" si="44"/>
        <v>4.9991326026720663E-2</v>
      </c>
      <c r="I971" s="50">
        <f t="shared" ca="1" si="45"/>
        <v>4.9991321463486921E-2</v>
      </c>
    </row>
    <row r="972" spans="3:9">
      <c r="C972" s="48">
        <v>957</v>
      </c>
      <c r="D972" s="51">
        <f ca="1">IF('Conformity Assessment'!$I$19&lt;&gt;"Interval","-",IF(ABS($E$11-I970)&lt;=ABS($E$11-I971),D970+(RAND()-0.5)*$M$17/C972,D971+(RAND()-0.5)*$M$17/C972))</f>
        <v>1.6446962095385236</v>
      </c>
      <c r="E972" s="82">
        <f ca="1">IF('Conformity Assessment'!$I$19&lt;&gt;"Interval","-",IF($E$10="Consumer's Risk",$E$7+D972*$K$7,$E$7-D972*$K$7))</f>
        <v>93.700566471461684</v>
      </c>
      <c r="F972" s="82">
        <f ca="1">IF('Conformity Assessment'!$I$19&lt;&gt;"Interval","-",IF($E$10="Consumer's Risk",$E$8-D972*$K$8,$E$8+D972*$K$8))</f>
        <v>105.47708542376905</v>
      </c>
      <c r="G972" s="50">
        <f t="shared" ca="1" si="43"/>
        <v>5.0016237447919991E-2</v>
      </c>
      <c r="H972" s="50">
        <f t="shared" ca="1" si="44"/>
        <v>5.0016246561616018E-2</v>
      </c>
      <c r="I972" s="50">
        <f t="shared" ca="1" si="45"/>
        <v>5.0016242004768008E-2</v>
      </c>
    </row>
    <row r="973" spans="3:9">
      <c r="C973" s="48">
        <v>958</v>
      </c>
      <c r="D973" s="51">
        <f ca="1">IF('Conformity Assessment'!$I$19&lt;&gt;"Interval","-",IF(ABS($E$11-I971)&lt;=ABS($E$11-I972),D971+(RAND()-0.5)*$M$17/C973,D972+(RAND()-0.5)*$M$17/C973))</f>
        <v>1.6449227633110073</v>
      </c>
      <c r="E973" s="82">
        <f ca="1">IF('Conformity Assessment'!$I$19&lt;&gt;"Interval","-",IF($E$10="Consumer's Risk",$E$7+D973*$K$7,$E$7-D973*$K$7))</f>
        <v>93.701076217449767</v>
      </c>
      <c r="F973" s="82">
        <f ca="1">IF('Conformity Assessment'!$I$19&lt;&gt;"Interval","-",IF($E$10="Consumer's Risk",$E$8-D973*$K$8,$E$8+D973*$K$8))</f>
        <v>105.47646240089473</v>
      </c>
      <c r="G973" s="50">
        <f t="shared" ca="1" si="43"/>
        <v>4.9992869982927249E-2</v>
      </c>
      <c r="H973" s="50">
        <f t="shared" ca="1" si="44"/>
        <v>4.9992879108597968E-2</v>
      </c>
      <c r="I973" s="50">
        <f t="shared" ca="1" si="45"/>
        <v>4.9992874545762608E-2</v>
      </c>
    </row>
    <row r="974" spans="3:9">
      <c r="C974" s="48">
        <v>959</v>
      </c>
      <c r="D974" s="51">
        <f ca="1">IF('Conformity Assessment'!$I$19&lt;&gt;"Interval","-",IF(ABS($E$11-I972)&lt;=ABS($E$11-I973),D972+(RAND()-0.5)*$M$17/C974,D973+(RAND()-0.5)*$M$17/C974))</f>
        <v>1.6449317678785578</v>
      </c>
      <c r="E974" s="82">
        <f ca="1">IF('Conformity Assessment'!$I$19&lt;&gt;"Interval","-",IF($E$10="Consumer's Risk",$E$7+D974*$K$7,$E$7-D974*$K$7))</f>
        <v>93.70109647772675</v>
      </c>
      <c r="F974" s="82">
        <f ca="1">IF('Conformity Assessment'!$I$19&lt;&gt;"Interval","-",IF($E$10="Consumer's Risk",$E$8-D974*$K$8,$E$8+D974*$K$8))</f>
        <v>105.47643763833396</v>
      </c>
      <c r="G974" s="50">
        <f t="shared" ca="1" si="43"/>
        <v>4.9991941403570259E-2</v>
      </c>
      <c r="H974" s="50">
        <f t="shared" ca="1" si="44"/>
        <v>4.9991950529716729E-2</v>
      </c>
      <c r="I974" s="50">
        <f t="shared" ca="1" si="45"/>
        <v>4.9991945966643497E-2</v>
      </c>
    </row>
    <row r="975" spans="3:9">
      <c r="C975" s="48">
        <v>960</v>
      </c>
      <c r="D975" s="51">
        <f ca="1">IF('Conformity Assessment'!$I$19&lt;&gt;"Interval","-",IF(ABS($E$11-I973)&lt;=ABS($E$11-I974),D973+(RAND()-0.5)*$M$17/C975,D974+(RAND()-0.5)*$M$17/C975))</f>
        <v>1.6448334618721472</v>
      </c>
      <c r="E975" s="82">
        <f ca="1">IF('Conformity Assessment'!$I$19&lt;&gt;"Interval","-",IF($E$10="Consumer's Risk",$E$7+D975*$K$7,$E$7-D975*$K$7))</f>
        <v>93.700875289212334</v>
      </c>
      <c r="F975" s="82">
        <f ca="1">IF('Conformity Assessment'!$I$19&lt;&gt;"Interval","-",IF($E$10="Consumer's Risk",$E$8-D975*$K$8,$E$8+D975*$K$8))</f>
        <v>105.4767079798516</v>
      </c>
      <c r="G975" s="50">
        <f t="shared" ca="1" si="43"/>
        <v>5.000207977307828E-2</v>
      </c>
      <c r="H975" s="50">
        <f t="shared" ca="1" si="44"/>
        <v>5.0002088894027193E-2</v>
      </c>
      <c r="I975" s="50">
        <f t="shared" ca="1" si="45"/>
        <v>5.0002084333552736E-2</v>
      </c>
    </row>
    <row r="976" spans="3:9">
      <c r="C976" s="48">
        <v>961</v>
      </c>
      <c r="D976" s="51">
        <f ca="1">IF('Conformity Assessment'!$I$19&lt;&gt;"Interval","-",IF(ABS($E$11-I974)&lt;=ABS($E$11-I975),D974+(RAND()-0.5)*$M$17/C976,D975+(RAND()-0.5)*$M$17/C976))</f>
        <v>1.644813504419935</v>
      </c>
      <c r="E976" s="82">
        <f ca="1">IF('Conformity Assessment'!$I$19&lt;&gt;"Interval","-",IF($E$10="Consumer's Risk",$E$7+D976*$K$7,$E$7-D976*$K$7))</f>
        <v>93.700830384944851</v>
      </c>
      <c r="F976" s="82">
        <f ca="1">IF('Conformity Assessment'!$I$19&lt;&gt;"Interval","-",IF($E$10="Consumer's Risk",$E$8-D976*$K$8,$E$8+D976*$K$8))</f>
        <v>105.47676286284518</v>
      </c>
      <c r="G976" s="50">
        <f t="shared" ref="G976:G1015" ca="1" si="46">IF(E976="-","-",IF($G$13="Consumer's Risk",_xlfn.NORM.DIST($E$7,E976,$K$7,TRUE)+(1-_xlfn.NORM.DIST($E$8,E976,$K$7,TRUE)),(_xlfn.NORM.DIST($E$8,E976,$K$7,TRUE)-_xlfn.NORM.DIST($E$7,E976,$K$7,TRUE))))</f>
        <v>5.0004138199750532E-2</v>
      </c>
      <c r="H976" s="50">
        <f t="shared" ref="H976:H1015" ca="1" si="47">IF(F976="-","-",IF($G$13="Consumer's Risk",_xlfn.NORM.DIST($E$7,F976,$K$8,TRUE)+(1-_xlfn.NORM.DIST($E$8,F976,$K$8,TRUE)),(_xlfn.NORM.DIST($E$8,F976,$K$8,TRUE)-_xlfn.NORM.DIST($E$7,F976,$K$8,TRUE))))</f>
        <v>5.0004147319644102E-2</v>
      </c>
      <c r="I976" s="50">
        <f t="shared" ref="I976:I1015" ca="1" si="48">IF(COUNT(G976:H976)=0,"-",AVERAGE(G976:H976))</f>
        <v>5.000414275969732E-2</v>
      </c>
    </row>
    <row r="977" spans="3:9">
      <c r="C977" s="48">
        <v>962</v>
      </c>
      <c r="D977" s="51">
        <f ca="1">IF('Conformity Assessment'!$I$19&lt;&gt;"Interval","-",IF(ABS($E$11-I975)&lt;=ABS($E$11-I976),D975+(RAND()-0.5)*$M$17/C977,D976+(RAND()-0.5)*$M$17/C977))</f>
        <v>1.6448343771162046</v>
      </c>
      <c r="E977" s="82">
        <f ca="1">IF('Conformity Assessment'!$I$19&lt;&gt;"Interval","-",IF($E$10="Consumer's Risk",$E$7+D977*$K$7,$E$7-D977*$K$7))</f>
        <v>93.700877348511455</v>
      </c>
      <c r="F977" s="82">
        <f ca="1">IF('Conformity Assessment'!$I$19&lt;&gt;"Interval","-",IF($E$10="Consumer's Risk",$E$8-D977*$K$8,$E$8+D977*$K$8))</f>
        <v>105.47670546293044</v>
      </c>
      <c r="G977" s="50">
        <f t="shared" ca="1" si="46"/>
        <v>5.0001985375736829E-2</v>
      </c>
      <c r="H977" s="50">
        <f t="shared" ca="1" si="47"/>
        <v>5.0001994496733745E-2</v>
      </c>
      <c r="I977" s="50">
        <f t="shared" ca="1" si="48"/>
        <v>5.0001989936235287E-2</v>
      </c>
    </row>
    <row r="978" spans="3:9">
      <c r="C978" s="48">
        <v>963</v>
      </c>
      <c r="D978" s="51">
        <f ca="1">IF('Conformity Assessment'!$I$19&lt;&gt;"Interval","-",IF(ABS($E$11-I976)&lt;=ABS($E$11-I977),D976+(RAND()-0.5)*$M$17/C978,D977+(RAND()-0.5)*$M$17/C978))</f>
        <v>1.644826458813804</v>
      </c>
      <c r="E978" s="82">
        <f ca="1">IF('Conformity Assessment'!$I$19&lt;&gt;"Interval","-",IF($E$10="Consumer's Risk",$E$7+D978*$K$7,$E$7-D978*$K$7))</f>
        <v>93.700859532331066</v>
      </c>
      <c r="F978" s="82">
        <f ca="1">IF('Conformity Assessment'!$I$19&lt;&gt;"Interval","-",IF($E$10="Consumer's Risk",$E$8-D978*$K$8,$E$8+D978*$K$8))</f>
        <v>105.47672723826204</v>
      </c>
      <c r="G978" s="50">
        <f t="shared" ca="1" si="46"/>
        <v>5.0002802066101672E-2</v>
      </c>
      <c r="H978" s="50">
        <f t="shared" ca="1" si="47"/>
        <v>5.0002811186680707E-2</v>
      </c>
      <c r="I978" s="50">
        <f t="shared" ca="1" si="48"/>
        <v>5.0002806626391186E-2</v>
      </c>
    </row>
    <row r="979" spans="3:9">
      <c r="C979" s="48">
        <v>964</v>
      </c>
      <c r="D979" s="51">
        <f ca="1">IF('Conformity Assessment'!$I$19&lt;&gt;"Interval","-",IF(ABS($E$11-I977)&lt;=ABS($E$11-I978),D977+(RAND()-0.5)*$M$17/C979,D978+(RAND()-0.5)*$M$17/C979))</f>
        <v>1.6448348200271703</v>
      </c>
      <c r="E979" s="82">
        <f ca="1">IF('Conformity Assessment'!$I$19&lt;&gt;"Interval","-",IF($E$10="Consumer's Risk",$E$7+D979*$K$7,$E$7-D979*$K$7))</f>
        <v>93.700878345061128</v>
      </c>
      <c r="F979" s="82">
        <f ca="1">IF('Conformity Assessment'!$I$19&lt;&gt;"Interval","-",IF($E$10="Consumer's Risk",$E$8-D979*$K$8,$E$8+D979*$K$8))</f>
        <v>105.47670424492529</v>
      </c>
      <c r="G979" s="50">
        <f t="shared" ca="1" si="46"/>
        <v>5.0001939694400969E-2</v>
      </c>
      <c r="H979" s="50">
        <f t="shared" ca="1" si="47"/>
        <v>5.0001948815421443E-2</v>
      </c>
      <c r="I979" s="50">
        <f t="shared" ca="1" si="48"/>
        <v>5.000194425491121E-2</v>
      </c>
    </row>
    <row r="980" spans="3:9">
      <c r="C980" s="48">
        <v>965</v>
      </c>
      <c r="D980" s="51">
        <f ca="1">IF('Conformity Assessment'!$I$19&lt;&gt;"Interval","-",IF(ABS($E$11-I978)&lt;=ABS($E$11-I979),D978+(RAND()-0.5)*$M$17/C980,D979+(RAND()-0.5)*$M$17/C980))</f>
        <v>1.6448286142467705</v>
      </c>
      <c r="E980" s="82">
        <f ca="1">IF('Conformity Assessment'!$I$19&lt;&gt;"Interval","-",IF($E$10="Consumer's Risk",$E$7+D980*$K$7,$E$7-D980*$K$7))</f>
        <v>93.700864382055229</v>
      </c>
      <c r="F980" s="82">
        <f ca="1">IF('Conformity Assessment'!$I$19&lt;&gt;"Interval","-",IF($E$10="Consumer's Risk",$E$8-D980*$K$8,$E$8+D980*$K$8))</f>
        <v>105.47672131082138</v>
      </c>
      <c r="G980" s="50">
        <f t="shared" ca="1" si="46"/>
        <v>5.0002579754602705E-2</v>
      </c>
      <c r="H980" s="50">
        <f t="shared" ca="1" si="47"/>
        <v>5.0002588875294664E-2</v>
      </c>
      <c r="I980" s="50">
        <f t="shared" ca="1" si="48"/>
        <v>5.0002584314948681E-2</v>
      </c>
    </row>
    <row r="981" spans="3:9">
      <c r="C981" s="48">
        <v>966</v>
      </c>
      <c r="D981" s="51">
        <f ca="1">IF('Conformity Assessment'!$I$19&lt;&gt;"Interval","-",IF(ABS($E$11-I979)&lt;=ABS($E$11-I980),D979+(RAND()-0.5)*$M$17/C981,D980+(RAND()-0.5)*$M$17/C981))</f>
        <v>1.6448806350336902</v>
      </c>
      <c r="E981" s="82">
        <f ca="1">IF('Conformity Assessment'!$I$19&lt;&gt;"Interval","-",IF($E$10="Consumer's Risk",$E$7+D981*$K$7,$E$7-D981*$K$7))</f>
        <v>93.700981428825799</v>
      </c>
      <c r="F981" s="82">
        <f ca="1">IF('Conformity Assessment'!$I$19&lt;&gt;"Interval","-",IF($E$10="Consumer's Risk",$E$8-D981*$K$8,$E$8+D981*$K$8))</f>
        <v>105.47657825365735</v>
      </c>
      <c r="G981" s="50">
        <f t="shared" ca="1" si="46"/>
        <v>4.999721456623455E-2</v>
      </c>
      <c r="H981" s="50">
        <f t="shared" ca="1" si="47"/>
        <v>4.9997223689677024E-2</v>
      </c>
      <c r="I981" s="50">
        <f t="shared" ca="1" si="48"/>
        <v>4.9997219127955787E-2</v>
      </c>
    </row>
    <row r="982" spans="3:9">
      <c r="C982" s="48">
        <v>967</v>
      </c>
      <c r="D982" s="51">
        <f ca="1">IF('Conformity Assessment'!$I$19&lt;&gt;"Interval","-",IF(ABS($E$11-I980)&lt;=ABS($E$11-I981),D980+(RAND()-0.5)*$M$17/C982,D981+(RAND()-0.5)*$M$17/C982))</f>
        <v>1.6448295581307639</v>
      </c>
      <c r="E982" s="82">
        <f ca="1">IF('Conformity Assessment'!$I$19&lt;&gt;"Interval","-",IF($E$10="Consumer's Risk",$E$7+D982*$K$7,$E$7-D982*$K$7))</f>
        <v>93.700866505794224</v>
      </c>
      <c r="F982" s="82">
        <f ca="1">IF('Conformity Assessment'!$I$19&lt;&gt;"Interval","-",IF($E$10="Consumer's Risk",$E$8-D982*$K$8,$E$8+D982*$K$8))</f>
        <v>105.47671871514039</v>
      </c>
      <c r="G982" s="50">
        <f t="shared" ca="1" si="46"/>
        <v>5.0002482402592557E-2</v>
      </c>
      <c r="H982" s="50">
        <f t="shared" ca="1" si="47"/>
        <v>5.0002491523334885E-2</v>
      </c>
      <c r="I982" s="50">
        <f t="shared" ca="1" si="48"/>
        <v>5.0002486962963721E-2</v>
      </c>
    </row>
    <row r="983" spans="3:9">
      <c r="C983" s="48">
        <v>968</v>
      </c>
      <c r="D983" s="51">
        <f ca="1">IF('Conformity Assessment'!$I$19&lt;&gt;"Interval","-",IF(ABS($E$11-I981)&lt;=ABS($E$11-I982),D981+(RAND()-0.5)*$M$17/C983,D982+(RAND()-0.5)*$M$17/C983))</f>
        <v>1.6449005948192783</v>
      </c>
      <c r="E983" s="82">
        <f ca="1">IF('Conformity Assessment'!$I$19&lt;&gt;"Interval","-",IF($E$10="Consumer's Risk",$E$7+D983*$K$7,$E$7-D983*$K$7))</f>
        <v>93.701026338343382</v>
      </c>
      <c r="F983" s="82">
        <f ca="1">IF('Conformity Assessment'!$I$19&lt;&gt;"Interval","-",IF($E$10="Consumer's Risk",$E$8-D983*$K$8,$E$8+D983*$K$8))</f>
        <v>105.47652336424699</v>
      </c>
      <c r="G983" s="50">
        <f t="shared" ca="1" si="46"/>
        <v>4.9995156126205934E-2</v>
      </c>
      <c r="H983" s="50">
        <f t="shared" ca="1" si="47"/>
        <v>4.9995165250704431E-2</v>
      </c>
      <c r="I983" s="50">
        <f t="shared" ca="1" si="48"/>
        <v>4.9995160688455179E-2</v>
      </c>
    </row>
    <row r="984" spans="3:9">
      <c r="C984" s="48">
        <v>969</v>
      </c>
      <c r="D984" s="51">
        <f ca="1">IF('Conformity Assessment'!$I$19&lt;&gt;"Interval","-",IF(ABS($E$11-I982)&lt;=ABS($E$11-I983),D982+(RAND()-0.5)*$M$17/C984,D983+(RAND()-0.5)*$M$17/C984))</f>
        <v>1.6448374495136737</v>
      </c>
      <c r="E984" s="82">
        <f ca="1">IF('Conformity Assessment'!$I$19&lt;&gt;"Interval","-",IF($E$10="Consumer's Risk",$E$7+D984*$K$7,$E$7-D984*$K$7))</f>
        <v>93.700884261405761</v>
      </c>
      <c r="F984" s="82">
        <f ca="1">IF('Conformity Assessment'!$I$19&lt;&gt;"Interval","-",IF($E$10="Consumer's Risk",$E$8-D984*$K$8,$E$8+D984*$K$8))</f>
        <v>105.47669701383739</v>
      </c>
      <c r="G984" s="50">
        <f t="shared" ca="1" si="46"/>
        <v>5.0001668492823663E-2</v>
      </c>
      <c r="H984" s="50">
        <f t="shared" ca="1" si="47"/>
        <v>5.0001677613982921E-2</v>
      </c>
      <c r="I984" s="50">
        <f t="shared" ca="1" si="48"/>
        <v>5.0001673053403292E-2</v>
      </c>
    </row>
    <row r="985" spans="3:9">
      <c r="C985" s="48">
        <v>970</v>
      </c>
      <c r="D985" s="51">
        <f ca="1">IF('Conformity Assessment'!$I$19&lt;&gt;"Interval","-",IF(ABS($E$11-I983)&lt;=ABS($E$11-I984),D983+(RAND()-0.5)*$M$17/C985,D984+(RAND()-0.5)*$M$17/C985))</f>
        <v>1.6447645347556576</v>
      </c>
      <c r="E985" s="82">
        <f ca="1">IF('Conformity Assessment'!$I$19&lt;&gt;"Interval","-",IF($E$10="Consumer's Risk",$E$7+D985*$K$7,$E$7-D985*$K$7))</f>
        <v>93.700720203200234</v>
      </c>
      <c r="F985" s="82">
        <f ca="1">IF('Conformity Assessment'!$I$19&lt;&gt;"Interval","-",IF($E$10="Consumer's Risk",$E$8-D985*$K$8,$E$8+D985*$K$8))</f>
        <v>105.47689752942195</v>
      </c>
      <c r="G985" s="50">
        <f t="shared" ca="1" si="46"/>
        <v>5.0009189254169924E-2</v>
      </c>
      <c r="H985" s="50">
        <f t="shared" ca="1" si="47"/>
        <v>5.0009198371476049E-2</v>
      </c>
      <c r="I985" s="50">
        <f t="shared" ca="1" si="48"/>
        <v>5.0009193812822983E-2</v>
      </c>
    </row>
    <row r="986" spans="3:9">
      <c r="C986" s="48">
        <v>971</v>
      </c>
      <c r="D986" s="51">
        <f ca="1">IF('Conformity Assessment'!$I$19&lt;&gt;"Interval","-",IF(ABS($E$11-I984)&lt;=ABS($E$11-I985),D984+(RAND()-0.5)*$M$17/C986,D985+(RAND()-0.5)*$M$17/C986))</f>
        <v>1.6448415979542157</v>
      </c>
      <c r="E986" s="82">
        <f ca="1">IF('Conformity Assessment'!$I$19&lt;&gt;"Interval","-",IF($E$10="Consumer's Risk",$E$7+D986*$K$7,$E$7-D986*$K$7))</f>
        <v>93.700893595396991</v>
      </c>
      <c r="F986" s="82">
        <f ca="1">IF('Conformity Assessment'!$I$19&lt;&gt;"Interval","-",IF($E$10="Consumer's Risk",$E$8-D986*$K$8,$E$8+D986*$K$8))</f>
        <v>105.4766856056259</v>
      </c>
      <c r="G986" s="50">
        <f t="shared" ca="1" si="46"/>
        <v>5.0001240630826074E-2</v>
      </c>
      <c r="H986" s="50">
        <f t="shared" ca="1" si="47"/>
        <v>5.0001249752205074E-2</v>
      </c>
      <c r="I986" s="50">
        <f t="shared" ca="1" si="48"/>
        <v>5.0001245191515574E-2</v>
      </c>
    </row>
    <row r="987" spans="3:9">
      <c r="C987" s="48">
        <v>972</v>
      </c>
      <c r="D987" s="51">
        <f ca="1">IF('Conformity Assessment'!$I$19&lt;&gt;"Interval","-",IF(ABS($E$11-I985)&lt;=ABS($E$11-I986),D985+(RAND()-0.5)*$M$17/C987,D986+(RAND()-0.5)*$M$17/C987))</f>
        <v>1.6449423857772112</v>
      </c>
      <c r="E987" s="82">
        <f ca="1">IF('Conformity Assessment'!$I$19&lt;&gt;"Interval","-",IF($E$10="Consumer's Risk",$E$7+D987*$K$7,$E$7-D987*$K$7))</f>
        <v>93.701120367998726</v>
      </c>
      <c r="F987" s="82">
        <f ca="1">IF('Conformity Assessment'!$I$19&lt;&gt;"Interval","-",IF($E$10="Consumer's Risk",$E$8-D987*$K$8,$E$8+D987*$K$8))</f>
        <v>105.47640843911267</v>
      </c>
      <c r="G987" s="50">
        <f t="shared" ca="1" si="46"/>
        <v>4.9990846470100728E-2</v>
      </c>
      <c r="H987" s="50">
        <f t="shared" ca="1" si="47"/>
        <v>4.9990855596809471E-2</v>
      </c>
      <c r="I987" s="50">
        <f t="shared" ca="1" si="48"/>
        <v>4.9990851033455103E-2</v>
      </c>
    </row>
    <row r="988" spans="3:9">
      <c r="C988" s="48">
        <v>973</v>
      </c>
      <c r="D988" s="51">
        <f ca="1">IF('Conformity Assessment'!$I$19&lt;&gt;"Interval","-",IF(ABS($E$11-I986)&lt;=ABS($E$11-I987),D986+(RAND()-0.5)*$M$17/C988,D987+(RAND()-0.5)*$M$17/C988))</f>
        <v>1.6449155391411572</v>
      </c>
      <c r="E988" s="82">
        <f ca="1">IF('Conformity Assessment'!$I$19&lt;&gt;"Interval","-",IF($E$10="Consumer's Risk",$E$7+D988*$K$7,$E$7-D988*$K$7))</f>
        <v>93.701059963067607</v>
      </c>
      <c r="F988" s="82">
        <f ca="1">IF('Conformity Assessment'!$I$19&lt;&gt;"Interval","-",IF($E$10="Consumer's Risk",$E$8-D988*$K$8,$E$8+D988*$K$8))</f>
        <v>105.47648226736182</v>
      </c>
      <c r="G988" s="50">
        <f t="shared" ca="1" si="46"/>
        <v>4.9993614972011546E-2</v>
      </c>
      <c r="H988" s="50">
        <f t="shared" ca="1" si="47"/>
        <v>4.9993624097300307E-2</v>
      </c>
      <c r="I988" s="50">
        <f t="shared" ca="1" si="48"/>
        <v>4.9993619534655927E-2</v>
      </c>
    </row>
    <row r="989" spans="3:9">
      <c r="C989" s="48">
        <v>974</v>
      </c>
      <c r="D989" s="51">
        <f ca="1">IF('Conformity Assessment'!$I$19&lt;&gt;"Interval","-",IF(ABS($E$11-I987)&lt;=ABS($E$11-I988),D987+(RAND()-0.5)*$M$17/C989,D988+(RAND()-0.5)*$M$17/C989))</f>
        <v>1.6448937745462384</v>
      </c>
      <c r="E989" s="82">
        <f ca="1">IF('Conformity Assessment'!$I$19&lt;&gt;"Interval","-",IF($E$10="Consumer's Risk",$E$7+D989*$K$7,$E$7-D989*$K$7))</f>
        <v>93.701010992729039</v>
      </c>
      <c r="F989" s="82">
        <f ca="1">IF('Conformity Assessment'!$I$19&lt;&gt;"Interval","-",IF($E$10="Consumer's Risk",$E$8-D989*$K$8,$E$8+D989*$K$8))</f>
        <v>105.47654211999784</v>
      </c>
      <c r="G989" s="50">
        <f t="shared" ca="1" si="46"/>
        <v>4.9995859489037918E-2</v>
      </c>
      <c r="H989" s="50">
        <f t="shared" ca="1" si="47"/>
        <v>4.999586861317562E-2</v>
      </c>
      <c r="I989" s="50">
        <f t="shared" ca="1" si="48"/>
        <v>4.9995864051106773E-2</v>
      </c>
    </row>
    <row r="990" spans="3:9">
      <c r="C990" s="48">
        <v>975</v>
      </c>
      <c r="D990" s="51">
        <f ca="1">IF('Conformity Assessment'!$I$19&lt;&gt;"Interval","-",IF(ABS($E$11-I988)&lt;=ABS($E$11-I989),D988+(RAND()-0.5)*$M$17/C990,D989+(RAND()-0.5)*$M$17/C990))</f>
        <v>1.6448450680898383</v>
      </c>
      <c r="E990" s="82">
        <f ca="1">IF('Conformity Assessment'!$I$19&lt;&gt;"Interval","-",IF($E$10="Consumer's Risk",$E$7+D990*$K$7,$E$7-D990*$K$7))</f>
        <v>93.700901403202138</v>
      </c>
      <c r="F990" s="82">
        <f ca="1">IF('Conformity Assessment'!$I$19&lt;&gt;"Interval","-",IF($E$10="Consumer's Risk",$E$8-D990*$K$8,$E$8+D990*$K$8))</f>
        <v>105.47667606275294</v>
      </c>
      <c r="G990" s="50">
        <f t="shared" ca="1" si="46"/>
        <v>5.0000882730106694E-2</v>
      </c>
      <c r="H990" s="50">
        <f t="shared" ca="1" si="47"/>
        <v>5.0000891851669026E-2</v>
      </c>
      <c r="I990" s="50">
        <f t="shared" ca="1" si="48"/>
        <v>5.0000887290887863E-2</v>
      </c>
    </row>
    <row r="991" spans="3:9">
      <c r="C991" s="48">
        <v>976</v>
      </c>
      <c r="D991" s="51">
        <f ca="1">IF('Conformity Assessment'!$I$19&lt;&gt;"Interval","-",IF(ABS($E$11-I989)&lt;=ABS($E$11-I990),D989+(RAND()-0.5)*$M$17/C991,D990+(RAND()-0.5)*$M$17/C991))</f>
        <v>1.6448012824812537</v>
      </c>
      <c r="E991" s="82">
        <f ca="1">IF('Conformity Assessment'!$I$19&lt;&gt;"Interval","-",IF($E$10="Consumer's Risk",$E$7+D991*$K$7,$E$7-D991*$K$7))</f>
        <v>93.700802885582817</v>
      </c>
      <c r="F991" s="82">
        <f ca="1">IF('Conformity Assessment'!$I$19&lt;&gt;"Interval","-",IF($E$10="Consumer's Risk",$E$8-D991*$K$8,$E$8+D991*$K$8))</f>
        <v>105.47679647317655</v>
      </c>
      <c r="G991" s="50">
        <f t="shared" ca="1" si="46"/>
        <v>5.0005398813084356E-2</v>
      </c>
      <c r="H991" s="50">
        <f t="shared" ca="1" si="47"/>
        <v>5.0005407932331811E-2</v>
      </c>
      <c r="I991" s="50">
        <f t="shared" ca="1" si="48"/>
        <v>5.0005403372708083E-2</v>
      </c>
    </row>
    <row r="992" spans="3:9">
      <c r="C992" s="48">
        <v>977</v>
      </c>
      <c r="D992" s="51">
        <f ca="1">IF('Conformity Assessment'!$I$19&lt;&gt;"Interval","-",IF(ABS($E$11-I990)&lt;=ABS($E$11-I991),D990+(RAND()-0.5)*$M$17/C992,D991+(RAND()-0.5)*$M$17/C992))</f>
        <v>1.6448068487192615</v>
      </c>
      <c r="E992" s="82">
        <f ca="1">IF('Conformity Assessment'!$I$19&lt;&gt;"Interval","-",IF($E$10="Consumer's Risk",$E$7+D992*$K$7,$E$7-D992*$K$7))</f>
        <v>93.700815409618343</v>
      </c>
      <c r="F992" s="82">
        <f ca="1">IF('Conformity Assessment'!$I$19&lt;&gt;"Interval","-",IF($E$10="Consumer's Risk",$E$8-D992*$K$8,$E$8+D992*$K$8))</f>
        <v>105.47678116602204</v>
      </c>
      <c r="G992" s="50">
        <f t="shared" ca="1" si="46"/>
        <v>5.0004824688761919E-2</v>
      </c>
      <c r="H992" s="50">
        <f t="shared" ca="1" si="47"/>
        <v>5.0004833808304262E-2</v>
      </c>
      <c r="I992" s="50">
        <f t="shared" ca="1" si="48"/>
        <v>5.0004829248533091E-2</v>
      </c>
    </row>
    <row r="993" spans="3:9">
      <c r="C993" s="48">
        <v>978</v>
      </c>
      <c r="D993" s="51">
        <f ca="1">IF('Conformity Assessment'!$I$19&lt;&gt;"Interval","-",IF(ABS($E$11-I991)&lt;=ABS($E$11-I992),D991+(RAND()-0.5)*$M$17/C993,D992+(RAND()-0.5)*$M$17/C993))</f>
        <v>1.6448185375320545</v>
      </c>
      <c r="E993" s="82">
        <f ca="1">IF('Conformity Assessment'!$I$19&lt;&gt;"Interval","-",IF($E$10="Consumer's Risk",$E$7+D993*$K$7,$E$7-D993*$K$7))</f>
        <v>93.700841709447118</v>
      </c>
      <c r="F993" s="82">
        <f ca="1">IF('Conformity Assessment'!$I$19&lt;&gt;"Interval","-",IF($E$10="Consumer's Risk",$E$8-D993*$K$8,$E$8+D993*$K$8))</f>
        <v>105.47674902178684</v>
      </c>
      <c r="G993" s="50">
        <f t="shared" ca="1" si="46"/>
        <v>5.0003619074399222E-2</v>
      </c>
      <c r="H993" s="50">
        <f t="shared" ca="1" si="47"/>
        <v>5.0003628194558551E-2</v>
      </c>
      <c r="I993" s="50">
        <f t="shared" ca="1" si="48"/>
        <v>5.0003623634478883E-2</v>
      </c>
    </row>
    <row r="994" spans="3:9">
      <c r="C994" s="48">
        <v>979</v>
      </c>
      <c r="D994" s="51">
        <f ca="1">IF('Conformity Assessment'!$I$19&lt;&gt;"Interval","-",IF(ABS($E$11-I992)&lt;=ABS($E$11-I993),D992+(RAND()-0.5)*$M$17/C994,D993+(RAND()-0.5)*$M$17/C994))</f>
        <v>1.6448690165165432</v>
      </c>
      <c r="E994" s="82">
        <f ca="1">IF('Conformity Assessment'!$I$19&lt;&gt;"Interval","-",IF($E$10="Consumer's Risk",$E$7+D994*$K$7,$E$7-D994*$K$7))</f>
        <v>93.700955287162216</v>
      </c>
      <c r="F994" s="82">
        <f ca="1">IF('Conformity Assessment'!$I$19&lt;&gt;"Interval","-",IF($E$10="Consumer's Risk",$E$8-D994*$K$8,$E$8+D994*$K$8))</f>
        <v>105.4766102045795</v>
      </c>
      <c r="G994" s="50">
        <f t="shared" ca="1" si="46"/>
        <v>4.9998412807658356E-2</v>
      </c>
      <c r="H994" s="50">
        <f t="shared" ca="1" si="47"/>
        <v>4.9998421930486203E-2</v>
      </c>
      <c r="I994" s="50">
        <f t="shared" ca="1" si="48"/>
        <v>4.9998417369072276E-2</v>
      </c>
    </row>
    <row r="995" spans="3:9">
      <c r="C995" s="48">
        <v>980</v>
      </c>
      <c r="D995" s="51">
        <f ca="1">IF('Conformity Assessment'!$I$19&lt;&gt;"Interval","-",IF(ABS($E$11-I993)&lt;=ABS($E$11-I994),D993+(RAND()-0.5)*$M$17/C995,D994+(RAND()-0.5)*$M$17/C995))</f>
        <v>1.6449550699114601</v>
      </c>
      <c r="E995" s="82">
        <f ca="1">IF('Conformity Assessment'!$I$19&lt;&gt;"Interval","-",IF($E$10="Consumer's Risk",$E$7+D995*$K$7,$E$7-D995*$K$7))</f>
        <v>93.701148907300791</v>
      </c>
      <c r="F995" s="82">
        <f ca="1">IF('Conformity Assessment'!$I$19&lt;&gt;"Interval","-",IF($E$10="Consumer's Risk",$E$8-D995*$K$8,$E$8+D995*$K$8))</f>
        <v>105.47637355774349</v>
      </c>
      <c r="G995" s="50">
        <f t="shared" ca="1" si="46"/>
        <v>4.9989538488417799E-2</v>
      </c>
      <c r="H995" s="50">
        <f t="shared" ca="1" si="47"/>
        <v>4.9989547615797485E-2</v>
      </c>
      <c r="I995" s="50">
        <f t="shared" ca="1" si="48"/>
        <v>4.9989543052107642E-2</v>
      </c>
    </row>
    <row r="996" spans="3:9">
      <c r="C996" s="48">
        <v>981</v>
      </c>
      <c r="D996" s="51">
        <f ca="1">IF('Conformity Assessment'!$I$19&lt;&gt;"Interval","-",IF(ABS($E$11-I994)&lt;=ABS($E$11-I995),D994+(RAND()-0.5)*$M$17/C996,D995+(RAND()-0.5)*$M$17/C996))</f>
        <v>1.6447890521288939</v>
      </c>
      <c r="E996" s="82">
        <f ca="1">IF('Conformity Assessment'!$I$19&lt;&gt;"Interval","-",IF($E$10="Consumer's Risk",$E$7+D996*$K$7,$E$7-D996*$K$7))</f>
        <v>93.700775367290007</v>
      </c>
      <c r="F996" s="82">
        <f ca="1">IF('Conformity Assessment'!$I$19&lt;&gt;"Interval","-",IF($E$10="Consumer's Risk",$E$8-D996*$K$8,$E$8+D996*$K$8))</f>
        <v>105.47683010664554</v>
      </c>
      <c r="G996" s="50">
        <f t="shared" ca="1" si="46"/>
        <v>5.0006660319602526E-2</v>
      </c>
      <c r="H996" s="50">
        <f t="shared" ca="1" si="47"/>
        <v>5.0006669438203422E-2</v>
      </c>
      <c r="I996" s="50">
        <f t="shared" ca="1" si="48"/>
        <v>5.0006664878902971E-2</v>
      </c>
    </row>
    <row r="997" spans="3:9">
      <c r="C997" s="48">
        <v>982</v>
      </c>
      <c r="D997" s="51">
        <f ca="1">IF('Conformity Assessment'!$I$19&lt;&gt;"Interval","-",IF(ABS($E$11-I995)&lt;=ABS($E$11-I996),D995+(RAND()-0.5)*$M$17/C997,D996+(RAND()-0.5)*$M$17/C997))</f>
        <v>1.6447260773943027</v>
      </c>
      <c r="E997" s="82">
        <f ca="1">IF('Conformity Assessment'!$I$19&lt;&gt;"Interval","-",IF($E$10="Consumer's Risk",$E$7+D997*$K$7,$E$7-D997*$K$7))</f>
        <v>93.70063367413718</v>
      </c>
      <c r="F997" s="82">
        <f ca="1">IF('Conformity Assessment'!$I$19&lt;&gt;"Interval","-",IF($E$10="Consumer's Risk",$E$8-D997*$K$8,$E$8+D997*$K$8))</f>
        <v>105.47700328716567</v>
      </c>
      <c r="G997" s="50">
        <f t="shared" ca="1" si="46"/>
        <v>5.0013156285488677E-2</v>
      </c>
      <c r="H997" s="50">
        <f t="shared" ca="1" si="47"/>
        <v>5.0013165400762574E-2</v>
      </c>
      <c r="I997" s="50">
        <f t="shared" ca="1" si="48"/>
        <v>5.0013160843125626E-2</v>
      </c>
    </row>
    <row r="998" spans="3:9">
      <c r="C998" s="48">
        <v>983</v>
      </c>
      <c r="D998" s="51">
        <f ca="1">IF('Conformity Assessment'!$I$19&lt;&gt;"Interval","-",IF(ABS($E$11-I996)&lt;=ABS($E$11-I997),D996+(RAND()-0.5)*$M$17/C998,D997+(RAND()-0.5)*$M$17/C998))</f>
        <v>1.6447041636293103</v>
      </c>
      <c r="E998" s="82">
        <f ca="1">IF('Conformity Assessment'!$I$19&lt;&gt;"Interval","-",IF($E$10="Consumer's Risk",$E$7+D998*$K$7,$E$7-D998*$K$7))</f>
        <v>93.700584368165948</v>
      </c>
      <c r="F998" s="82">
        <f ca="1">IF('Conformity Assessment'!$I$19&lt;&gt;"Interval","-",IF($E$10="Consumer's Risk",$E$8-D998*$K$8,$E$8+D998*$K$8))</f>
        <v>105.47706355001939</v>
      </c>
      <c r="G998" s="50">
        <f t="shared" ca="1" si="46"/>
        <v>5.0015416890611224E-2</v>
      </c>
      <c r="H998" s="50">
        <f t="shared" ca="1" si="47"/>
        <v>5.0015426004727317E-2</v>
      </c>
      <c r="I998" s="50">
        <f t="shared" ca="1" si="48"/>
        <v>5.0015421447669267E-2</v>
      </c>
    </row>
    <row r="999" spans="3:9">
      <c r="C999" s="48">
        <v>984</v>
      </c>
      <c r="D999" s="51">
        <f ca="1">IF('Conformity Assessment'!$I$19&lt;&gt;"Interval","-",IF(ABS($E$11-I997)&lt;=ABS($E$11-I998),D997+(RAND()-0.5)*$M$17/C999,D998+(RAND()-0.5)*$M$17/C999))</f>
        <v>1.6447924658752162</v>
      </c>
      <c r="E999" s="82">
        <f ca="1">IF('Conformity Assessment'!$I$19&lt;&gt;"Interval","-",IF($E$10="Consumer's Risk",$E$7+D999*$K$7,$E$7-D999*$K$7))</f>
        <v>93.700783048219236</v>
      </c>
      <c r="F999" s="82">
        <f ca="1">IF('Conformity Assessment'!$I$19&lt;&gt;"Interval","-",IF($E$10="Consumer's Risk",$E$8-D999*$K$8,$E$8+D999*$K$8))</f>
        <v>105.47682071884316</v>
      </c>
      <c r="G999" s="50">
        <f t="shared" ca="1" si="46"/>
        <v>5.0006308204280134E-2</v>
      </c>
      <c r="H999" s="50">
        <f t="shared" ca="1" si="47"/>
        <v>5.000631732306194E-2</v>
      </c>
      <c r="I999" s="50">
        <f t="shared" ca="1" si="48"/>
        <v>5.000631276367104E-2</v>
      </c>
    </row>
    <row r="1000" spans="3:9">
      <c r="C1000" s="48">
        <v>985</v>
      </c>
      <c r="D1000" s="51">
        <f ca="1">IF('Conformity Assessment'!$I$19&lt;&gt;"Interval","-",IF(ABS($E$11-I998)&lt;=ABS($E$11-I999),D998+(RAND()-0.5)*$M$17/C1000,D999+(RAND()-0.5)*$M$17/C1000))</f>
        <v>1.6447934518441756</v>
      </c>
      <c r="E1000" s="82">
        <f ca="1">IF('Conformity Assessment'!$I$19&lt;&gt;"Interval","-",IF($E$10="Consumer's Risk",$E$7+D1000*$K$7,$E$7-D1000*$K$7))</f>
        <v>93.70078526664939</v>
      </c>
      <c r="F1000" s="82">
        <f ca="1">IF('Conformity Assessment'!$I$19&lt;&gt;"Interval","-",IF($E$10="Consumer's Risk",$E$8-D1000*$K$8,$E$8+D1000*$K$8))</f>
        <v>105.47681800742852</v>
      </c>
      <c r="G1000" s="50">
        <f t="shared" ca="1" si="46"/>
        <v>5.0006206505592447E-2</v>
      </c>
      <c r="H1000" s="50">
        <f t="shared" ca="1" si="47"/>
        <v>5.0006215624426135E-2</v>
      </c>
      <c r="I1000" s="50">
        <f t="shared" ca="1" si="48"/>
        <v>5.0006211065009291E-2</v>
      </c>
    </row>
    <row r="1001" spans="3:9">
      <c r="C1001" s="48">
        <v>986</v>
      </c>
      <c r="D1001" s="51">
        <f ca="1">IF('Conformity Assessment'!$I$19&lt;&gt;"Interval","-",IF(ABS($E$11-I999)&lt;=ABS($E$11-I1000),D999+(RAND()-0.5)*$M$17/C1001,D1000+(RAND()-0.5)*$M$17/C1001))</f>
        <v>1.6447407234738967</v>
      </c>
      <c r="E1001" s="82">
        <f ca="1">IF('Conformity Assessment'!$I$19&lt;&gt;"Interval","-",IF($E$10="Consumer's Risk",$E$7+D1001*$K$7,$E$7-D1001*$K$7))</f>
        <v>93.700666627816261</v>
      </c>
      <c r="F1001" s="82">
        <f ca="1">IF('Conformity Assessment'!$I$19&lt;&gt;"Interval","-",IF($E$10="Consumer's Risk",$E$8-D1001*$K$8,$E$8+D1001*$K$8))</f>
        <v>105.47696301044678</v>
      </c>
      <c r="G1001" s="50">
        <f t="shared" ca="1" si="46"/>
        <v>5.00116454539569E-2</v>
      </c>
      <c r="H1001" s="50">
        <f t="shared" ca="1" si="47"/>
        <v>5.0011654570004074E-2</v>
      </c>
      <c r="I1001" s="50">
        <f t="shared" ca="1" si="48"/>
        <v>5.0011650011980491E-2</v>
      </c>
    </row>
    <row r="1002" spans="3:9">
      <c r="C1002" s="48">
        <v>987</v>
      </c>
      <c r="D1002" s="51">
        <f ca="1">IF('Conformity Assessment'!$I$19&lt;&gt;"Interval","-",IF(ABS($E$11-I1000)&lt;=ABS($E$11-I1001),D1000+(RAND()-0.5)*$M$17/C1002,D1001+(RAND()-0.5)*$M$17/C1002))</f>
        <v>1.6448557115484881</v>
      </c>
      <c r="E1002" s="82">
        <f ca="1">IF('Conformity Assessment'!$I$19&lt;&gt;"Interval","-",IF($E$10="Consumer's Risk",$E$7+D1002*$K$7,$E$7-D1002*$K$7))</f>
        <v>93.700925350984093</v>
      </c>
      <c r="F1002" s="82">
        <f ca="1">IF('Conformity Assessment'!$I$19&lt;&gt;"Interval","-",IF($E$10="Consumer's Risk",$E$8-D1002*$K$8,$E$8+D1002*$K$8))</f>
        <v>105.47664679324166</v>
      </c>
      <c r="G1002" s="50">
        <f t="shared" ca="1" si="46"/>
        <v>4.9999785004338423E-2</v>
      </c>
      <c r="H1002" s="50">
        <f t="shared" ca="1" si="47"/>
        <v>4.9999794126463118E-2</v>
      </c>
      <c r="I1002" s="50">
        <f t="shared" ca="1" si="48"/>
        <v>4.9999789565400771E-2</v>
      </c>
    </row>
    <row r="1003" spans="3:9">
      <c r="C1003" s="48">
        <v>988</v>
      </c>
      <c r="D1003" s="51">
        <f ca="1">IF('Conformity Assessment'!$I$19&lt;&gt;"Interval","-",IF(ABS($E$11-I1001)&lt;=ABS($E$11-I1002),D1001+(RAND()-0.5)*$M$17/C1003,D1002+(RAND()-0.5)*$M$17/C1003))</f>
        <v>1.6448152353054326</v>
      </c>
      <c r="E1003" s="82">
        <f ca="1">IF('Conformity Assessment'!$I$19&lt;&gt;"Interval","-",IF($E$10="Consumer's Risk",$E$7+D1003*$K$7,$E$7-D1003*$K$7))</f>
        <v>93.700834279437217</v>
      </c>
      <c r="F1003" s="82">
        <f ca="1">IF('Conformity Assessment'!$I$19&lt;&gt;"Interval","-",IF($E$10="Consumer's Risk",$E$8-D1003*$K$8,$E$8+D1003*$K$8))</f>
        <v>105.47675810291005</v>
      </c>
      <c r="G1003" s="50">
        <f t="shared" ca="1" si="46"/>
        <v>5.0003959672239078E-2</v>
      </c>
      <c r="H1003" s="50">
        <f t="shared" ca="1" si="47"/>
        <v>5.0003968792223817E-2</v>
      </c>
      <c r="I1003" s="50">
        <f t="shared" ca="1" si="48"/>
        <v>5.0003964232231447E-2</v>
      </c>
    </row>
    <row r="1004" spans="3:9">
      <c r="C1004" s="48">
        <v>989</v>
      </c>
      <c r="D1004" s="51">
        <f ca="1">IF('Conformity Assessment'!$I$19&lt;&gt;"Interval","-",IF(ABS($E$11-I1002)&lt;=ABS($E$11-I1003),D1002+(RAND()-0.5)*$M$17/C1004,D1003+(RAND()-0.5)*$M$17/C1004))</f>
        <v>1.6447726402770078</v>
      </c>
      <c r="E1004" s="82">
        <f ca="1">IF('Conformity Assessment'!$I$19&lt;&gt;"Interval","-",IF($E$10="Consumer's Risk",$E$7+D1004*$K$7,$E$7-D1004*$K$7))</f>
        <v>93.700738440623269</v>
      </c>
      <c r="F1004" s="82">
        <f ca="1">IF('Conformity Assessment'!$I$19&lt;&gt;"Interval","-",IF($E$10="Consumer's Risk",$E$8-D1004*$K$8,$E$8+D1004*$K$8))</f>
        <v>105.47687523923823</v>
      </c>
      <c r="G1004" s="50">
        <f t="shared" ca="1" si="46"/>
        <v>5.0008353169096791E-2</v>
      </c>
      <c r="H1004" s="50">
        <f t="shared" ca="1" si="47"/>
        <v>5.0008362286830879E-2</v>
      </c>
      <c r="I1004" s="50">
        <f t="shared" ca="1" si="48"/>
        <v>5.0008357727963831E-2</v>
      </c>
    </row>
    <row r="1005" spans="3:9">
      <c r="C1005" s="48">
        <v>990</v>
      </c>
      <c r="D1005" s="51">
        <f ca="1">IF('Conformity Assessment'!$I$19&lt;&gt;"Interval","-",IF(ABS($E$11-I1003)&lt;=ABS($E$11-I1004),D1003+(RAND()-0.5)*$M$17/C1005,D1004+(RAND()-0.5)*$M$17/C1005))</f>
        <v>1.6447298197105154</v>
      </c>
      <c r="E1005" s="82">
        <f ca="1">IF('Conformity Assessment'!$I$19&lt;&gt;"Interval","-",IF($E$10="Consumer's Risk",$E$7+D1005*$K$7,$E$7-D1005*$K$7))</f>
        <v>93.700642094348666</v>
      </c>
      <c r="F1005" s="82">
        <f ca="1">IF('Conformity Assessment'!$I$19&lt;&gt;"Interval","-",IF($E$10="Consumer's Risk",$E$8-D1005*$K$8,$E$8+D1005*$K$8))</f>
        <v>105.47699299579608</v>
      </c>
      <c r="G1005" s="50">
        <f t="shared" ca="1" si="46"/>
        <v>5.0012770239516127E-2</v>
      </c>
      <c r="H1005" s="50">
        <f t="shared" ca="1" si="47"/>
        <v>5.0012779354987776E-2</v>
      </c>
      <c r="I1005" s="50">
        <f t="shared" ca="1" si="48"/>
        <v>5.0012774797251955E-2</v>
      </c>
    </row>
    <row r="1006" spans="3:9">
      <c r="C1006" s="48">
        <v>991</v>
      </c>
      <c r="D1006" s="51">
        <f ca="1">IF('Conformity Assessment'!$I$19&lt;&gt;"Interval","-",IF(ABS($E$11-I1004)&lt;=ABS($E$11-I1005),D1004+(RAND()-0.5)*$M$17/C1006,D1005+(RAND()-0.5)*$M$17/C1006))</f>
        <v>1.6447273315949511</v>
      </c>
      <c r="E1006" s="82">
        <f ca="1">IF('Conformity Assessment'!$I$19&lt;&gt;"Interval","-",IF($E$10="Consumer's Risk",$E$7+D1006*$K$7,$E$7-D1006*$K$7))</f>
        <v>93.700636496088634</v>
      </c>
      <c r="F1006" s="82">
        <f ca="1">IF('Conformity Assessment'!$I$19&lt;&gt;"Interval","-",IF($E$10="Consumer's Risk",$E$8-D1006*$K$8,$E$8+D1006*$K$8))</f>
        <v>105.47699983811388</v>
      </c>
      <c r="G1006" s="50">
        <f t="shared" ca="1" si="46"/>
        <v>5.0013026905695236E-2</v>
      </c>
      <c r="H1006" s="50">
        <f t="shared" ca="1" si="47"/>
        <v>5.0013036021034962E-2</v>
      </c>
      <c r="I1006" s="50">
        <f t="shared" ca="1" si="48"/>
        <v>5.0013031463365096E-2</v>
      </c>
    </row>
    <row r="1007" spans="3:9">
      <c r="C1007" s="48">
        <v>992</v>
      </c>
      <c r="D1007" s="51">
        <f ca="1">IF('Conformity Assessment'!$I$19&lt;&gt;"Interval","-",IF(ABS($E$11-I1005)&lt;=ABS($E$11-I1006),D1005+(RAND()-0.5)*$M$17/C1007,D1006+(RAND()-0.5)*$M$17/C1007))</f>
        <v>1.6446890366789646</v>
      </c>
      <c r="E1007" s="82">
        <f ca="1">IF('Conformity Assessment'!$I$19&lt;&gt;"Interval","-",IF($E$10="Consumer's Risk",$E$7+D1007*$K$7,$E$7-D1007*$K$7))</f>
        <v>93.700550332527669</v>
      </c>
      <c r="F1007" s="82">
        <f ca="1">IF('Conformity Assessment'!$I$19&lt;&gt;"Interval","-",IF($E$10="Consumer's Risk",$E$8-D1007*$K$8,$E$8+D1007*$K$8))</f>
        <v>105.47710514913285</v>
      </c>
      <c r="G1007" s="50">
        <f t="shared" ca="1" si="46"/>
        <v>5.001697742131421E-2</v>
      </c>
      <c r="H1007" s="50">
        <f t="shared" ca="1" si="47"/>
        <v>5.0016986534631463E-2</v>
      </c>
      <c r="I1007" s="50">
        <f t="shared" ca="1" si="48"/>
        <v>5.0016981977972837E-2</v>
      </c>
    </row>
    <row r="1008" spans="3:9">
      <c r="C1008" s="48">
        <v>993</v>
      </c>
      <c r="D1008" s="51">
        <f ca="1">IF('Conformity Assessment'!$I$19&lt;&gt;"Interval","-",IF(ABS($E$11-I1006)&lt;=ABS($E$11-I1007),D1006+(RAND()-0.5)*$M$17/C1008,D1007+(RAND()-0.5)*$M$17/C1008))</f>
        <v>1.6447795369472773</v>
      </c>
      <c r="E1008" s="82">
        <f ca="1">IF('Conformity Assessment'!$I$19&lt;&gt;"Interval","-",IF($E$10="Consumer's Risk",$E$7+D1008*$K$7,$E$7-D1008*$K$7))</f>
        <v>93.700753958131372</v>
      </c>
      <c r="F1008" s="82">
        <f ca="1">IF('Conformity Assessment'!$I$19&lt;&gt;"Interval","-",IF($E$10="Consumer's Risk",$E$8-D1008*$K$8,$E$8+D1008*$K$8))</f>
        <v>105.47685627339499</v>
      </c>
      <c r="G1008" s="50">
        <f t="shared" ca="1" si="46"/>
        <v>5.0007641785870895E-2</v>
      </c>
      <c r="H1008" s="50">
        <f t="shared" ca="1" si="47"/>
        <v>5.0007650903969358E-2</v>
      </c>
      <c r="I1008" s="50">
        <f t="shared" ca="1" si="48"/>
        <v>5.0007646344920123E-2</v>
      </c>
    </row>
    <row r="1009" spans="3:9">
      <c r="C1009" s="48">
        <v>994</v>
      </c>
      <c r="D1009" s="51">
        <f ca="1">IF('Conformity Assessment'!$I$19&lt;&gt;"Interval","-",IF(ABS($E$11-I1007)&lt;=ABS($E$11-I1008),D1007+(RAND()-0.5)*$M$17/C1009,D1008+(RAND()-0.5)*$M$17/C1009))</f>
        <v>1.6448070867317328</v>
      </c>
      <c r="E1009" s="82">
        <f ca="1">IF('Conformity Assessment'!$I$19&lt;&gt;"Interval","-",IF($E$10="Consumer's Risk",$E$7+D1009*$K$7,$E$7-D1009*$K$7))</f>
        <v>93.700815945146402</v>
      </c>
      <c r="F1009" s="82">
        <f ca="1">IF('Conformity Assessment'!$I$19&lt;&gt;"Interval","-",IF($E$10="Consumer's Risk",$E$8-D1009*$K$8,$E$8+D1009*$K$8))</f>
        <v>105.47678051148773</v>
      </c>
      <c r="G1009" s="50">
        <f t="shared" ca="1" si="46"/>
        <v>5.0004800139309323E-2</v>
      </c>
      <c r="H1009" s="50">
        <f t="shared" ca="1" si="47"/>
        <v>5.0004809258863928E-2</v>
      </c>
      <c r="I1009" s="50">
        <f t="shared" ca="1" si="48"/>
        <v>5.0004804699086622E-2</v>
      </c>
    </row>
    <row r="1010" spans="3:9">
      <c r="C1010" s="48">
        <v>995</v>
      </c>
      <c r="D1010" s="51">
        <f ca="1">IF('Conformity Assessment'!$I$19&lt;&gt;"Interval","-",IF(ABS($E$11-I1008)&lt;=ABS($E$11-I1009),D1008+(RAND()-0.5)*$M$17/C1010,D1009+(RAND()-0.5)*$M$17/C1010))</f>
        <v>1.6448973454516929</v>
      </c>
      <c r="E1010" s="82">
        <f ca="1">IF('Conformity Assessment'!$I$19&lt;&gt;"Interval","-",IF($E$10="Consumer's Risk",$E$7+D1010*$K$7,$E$7-D1010*$K$7))</f>
        <v>93.701019027266312</v>
      </c>
      <c r="F1010" s="82">
        <f ca="1">IF('Conformity Assessment'!$I$19&lt;&gt;"Interval","-",IF($E$10="Consumer's Risk",$E$8-D1010*$K$8,$E$8+D1010*$K$8))</f>
        <v>105.47653230000785</v>
      </c>
      <c r="G1010" s="50">
        <f t="shared" ca="1" si="46"/>
        <v>4.9995491226818747E-2</v>
      </c>
      <c r="H1010" s="50">
        <f t="shared" ca="1" si="47"/>
        <v>4.999550035114541E-2</v>
      </c>
      <c r="I1010" s="50">
        <f t="shared" ca="1" si="48"/>
        <v>4.9995495788982075E-2</v>
      </c>
    </row>
    <row r="1011" spans="3:9">
      <c r="C1011" s="48">
        <v>996</v>
      </c>
      <c r="D1011" s="51">
        <f ca="1">IF('Conformity Assessment'!$I$19&lt;&gt;"Interval","-",IF(ABS($E$11-I1009)&lt;=ABS($E$11-I1010),D1009+(RAND()-0.5)*$M$17/C1011,D1010+(RAND()-0.5)*$M$17/C1011))</f>
        <v>1.6449570981349497</v>
      </c>
      <c r="E1011" s="82">
        <f ca="1">IF('Conformity Assessment'!$I$19&lt;&gt;"Interval","-",IF($E$10="Consumer's Risk",$E$7+D1011*$K$7,$E$7-D1011*$K$7))</f>
        <v>93.701153470803632</v>
      </c>
      <c r="F1011" s="82">
        <f ca="1">IF('Conformity Assessment'!$I$19&lt;&gt;"Interval","-",IF($E$10="Consumer's Risk",$E$8-D1011*$K$8,$E$8+D1011*$K$8))</f>
        <v>105.47636798012888</v>
      </c>
      <c r="G1011" s="50">
        <f t="shared" ca="1" si="46"/>
        <v>4.9989329341540781E-2</v>
      </c>
      <c r="H1011" s="50">
        <f t="shared" ca="1" si="47"/>
        <v>4.9989338469027186E-2</v>
      </c>
      <c r="I1011" s="50">
        <f t="shared" ca="1" si="48"/>
        <v>4.9989333905283984E-2</v>
      </c>
    </row>
    <row r="1012" spans="3:9">
      <c r="C1012" s="48">
        <v>997</v>
      </c>
      <c r="D1012" s="51">
        <f ca="1">IF('Conformity Assessment'!$I$19&lt;&gt;"Interval","-",IF(ABS($E$11-I1010)&lt;=ABS($E$11-I1011),D1010+(RAND()-0.5)*$M$17/C1012,D1011+(RAND()-0.5)*$M$17/C1012))</f>
        <v>1.6449850584299839</v>
      </c>
      <c r="E1012" s="82">
        <f ca="1">IF('Conformity Assessment'!$I$19&lt;&gt;"Interval","-",IF($E$10="Consumer's Risk",$E$7+D1012*$K$7,$E$7-D1012*$K$7))</f>
        <v>93.701216381467461</v>
      </c>
      <c r="F1012" s="82">
        <f ca="1">IF('Conformity Assessment'!$I$19&lt;&gt;"Interval","-",IF($E$10="Consumer's Risk",$E$8-D1012*$K$8,$E$8+D1012*$K$8))</f>
        <v>105.47629108931754</v>
      </c>
      <c r="G1012" s="50">
        <f t="shared" ca="1" si="46"/>
        <v>4.9986446195676444E-2</v>
      </c>
      <c r="H1012" s="50">
        <f t="shared" ca="1" si="47"/>
        <v>4.9986455324642277E-2</v>
      </c>
      <c r="I1012" s="50">
        <f t="shared" ca="1" si="48"/>
        <v>4.9986450760159361E-2</v>
      </c>
    </row>
    <row r="1013" spans="3:9">
      <c r="C1013" s="48">
        <v>998</v>
      </c>
      <c r="D1013" s="51">
        <f ca="1">IF('Conformity Assessment'!$I$19&lt;&gt;"Interval","-",IF(ABS($E$11-I1011)&lt;=ABS($E$11-I1012),D1011+(RAND()-0.5)*$M$17/C1013,D1012+(RAND()-0.5)*$M$17/C1013))</f>
        <v>1.6450283512675765</v>
      </c>
      <c r="E1013" s="82">
        <f ca="1">IF('Conformity Assessment'!$I$19&lt;&gt;"Interval","-",IF($E$10="Consumer's Risk",$E$7+D1013*$K$7,$E$7-D1013*$K$7))</f>
        <v>93.701313790352046</v>
      </c>
      <c r="F1013" s="82">
        <f ca="1">IF('Conformity Assessment'!$I$19&lt;&gt;"Interval","-",IF($E$10="Consumer's Risk",$E$8-D1013*$K$8,$E$8+D1013*$K$8))</f>
        <v>105.47617203401417</v>
      </c>
      <c r="G1013" s="50">
        <f t="shared" ca="1" si="46"/>
        <v>4.9981982285312233E-2</v>
      </c>
      <c r="H1013" s="50">
        <f t="shared" ca="1" si="47"/>
        <v>4.9981991416569151E-2</v>
      </c>
      <c r="I1013" s="50">
        <f t="shared" ca="1" si="48"/>
        <v>4.9981986850940692E-2</v>
      </c>
    </row>
    <row r="1014" spans="3:9">
      <c r="C1014" s="48">
        <v>999</v>
      </c>
      <c r="D1014" s="51">
        <f ca="1">IF('Conformity Assessment'!$I$19&lt;&gt;"Interval","-",IF(ABS($E$11-I1012)&lt;=ABS($E$11-I1013),D1012+(RAND()-0.5)*$M$17/C1014,D1013+(RAND()-0.5)*$M$17/C1014))</f>
        <v>1.645068832958241</v>
      </c>
      <c r="E1014" s="82">
        <f ca="1">IF('Conformity Assessment'!$I$19&lt;&gt;"Interval","-",IF($E$10="Consumer's Risk",$E$7+D1014*$K$7,$E$7-D1014*$K$7))</f>
        <v>93.70140487415604</v>
      </c>
      <c r="F1014" s="82">
        <f ca="1">IF('Conformity Assessment'!$I$19&lt;&gt;"Interval","-",IF($E$10="Consumer's Risk",$E$8-D1014*$K$8,$E$8+D1014*$K$8))</f>
        <v>105.47606070936484</v>
      </c>
      <c r="G1014" s="50">
        <f t="shared" ca="1" si="46"/>
        <v>4.9977808518997288E-2</v>
      </c>
      <c r="H1014" s="50">
        <f t="shared" ca="1" si="47"/>
        <v>4.9977817652396776E-2</v>
      </c>
      <c r="I1014" s="50">
        <f t="shared" ca="1" si="48"/>
        <v>4.9977813085697029E-2</v>
      </c>
    </row>
    <row r="1015" spans="3:9">
      <c r="C1015" s="48">
        <v>1000</v>
      </c>
      <c r="D1015" s="51">
        <f ca="1">IF('Conformity Assessment'!$I$19&lt;&gt;"Interval","-",IF(ABS($E$11-I1013)&lt;=ABS($E$11-I1014),D1013+(RAND()-0.5)*$M$17/C1015,D1014+(RAND()-0.5)*$M$17/C1015))</f>
        <v>1.6449699384637166</v>
      </c>
      <c r="E1015" s="82">
        <f ca="1">IF('Conformity Assessment'!$I$19&lt;&gt;"Interval","-",IF($E$10="Consumer's Risk",$E$7+D1015*$K$7,$E$7-D1015*$K$7))</f>
        <v>93.70118236154336</v>
      </c>
      <c r="F1015" s="82">
        <f ca="1">IF('Conformity Assessment'!$I$19&lt;&gt;"Interval","-",IF($E$10="Consumer's Risk",$E$8-D1015*$K$8,$E$8+D1015*$K$8))</f>
        <v>105.47633266922477</v>
      </c>
      <c r="G1015" s="50">
        <f t="shared" ca="1" si="46"/>
        <v>4.9988005285370271E-2</v>
      </c>
      <c r="H1015" s="50">
        <f t="shared" ca="1" si="47"/>
        <v>4.9988014413536001E-2</v>
      </c>
      <c r="I1015" s="50">
        <f t="shared" ca="1" si="48"/>
        <v>4.9988009849453133E-2</v>
      </c>
    </row>
  </sheetData>
  <sheetProtection sheet="1" objects="1" scenarios="1"/>
  <mergeCells count="6">
    <mergeCell ref="N13:O13"/>
    <mergeCell ref="P13:P14"/>
    <mergeCell ref="E10:F10"/>
    <mergeCell ref="E11:F11"/>
    <mergeCell ref="G13:H13"/>
    <mergeCell ref="I13:I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F9540-C581-4947-A5DD-97D4A9DE46A8}">
  <sheetPr>
    <tabColor rgb="FF0070C0"/>
  </sheetPr>
  <dimension ref="A1:L66"/>
  <sheetViews>
    <sheetView zoomScale="85" zoomScaleNormal="85" workbookViewId="0"/>
  </sheetViews>
  <sheetFormatPr defaultColWidth="9.140625" defaultRowHeight="15"/>
  <cols>
    <col min="1" max="5" width="9.140625" style="3"/>
    <col min="6" max="6" width="12.28515625" style="3" bestFit="1" customWidth="1"/>
    <col min="7" max="7" width="12" style="3" bestFit="1" customWidth="1"/>
    <col min="8" max="8" width="9.140625" style="3"/>
    <col min="9" max="9" width="12.28515625" style="3" bestFit="1" customWidth="1"/>
    <col min="10" max="16384" width="9.140625" style="3"/>
  </cols>
  <sheetData>
    <row r="1" spans="1:12">
      <c r="A1" s="3" t="s">
        <v>82</v>
      </c>
    </row>
    <row r="2" spans="1:12">
      <c r="D2" s="2" t="s">
        <v>43</v>
      </c>
    </row>
    <row r="4" spans="1:12">
      <c r="E4" s="18" t="s">
        <v>15</v>
      </c>
      <c r="F4" s="38">
        <f>'Conformity Assessment'!X33</f>
        <v>90</v>
      </c>
      <c r="G4" s="38" t="str">
        <f>'Conformity Assessment'!Y33</f>
        <v>g/100 g</v>
      </c>
      <c r="J4" s="18"/>
      <c r="L4" s="18"/>
    </row>
    <row r="5" spans="1:12">
      <c r="E5" s="18" t="s">
        <v>16</v>
      </c>
      <c r="F5" s="38">
        <f>'Conformity Assessment'!X34</f>
        <v>110</v>
      </c>
      <c r="G5" s="38" t="str">
        <f>'Conformity Assessment'!Y34</f>
        <v>g/100 g</v>
      </c>
      <c r="J5" s="18"/>
      <c r="L5" s="18"/>
    </row>
    <row r="6" spans="1:12">
      <c r="E6" s="18" t="s">
        <v>13</v>
      </c>
      <c r="F6" s="38">
        <f>'Conformity Assessment'!X35</f>
        <v>2.25</v>
      </c>
      <c r="G6" s="38" t="str">
        <f>'Conformity Assessment'!Y35</f>
        <v>g/100 g</v>
      </c>
      <c r="J6" s="18"/>
      <c r="L6" s="18"/>
    </row>
    <row r="7" spans="1:12">
      <c r="E7" s="18" t="s">
        <v>14</v>
      </c>
      <c r="F7" s="38">
        <f>'Conformity Assessment'!X36</f>
        <v>2.75</v>
      </c>
      <c r="G7" s="38" t="str">
        <f>'Conformity Assessment'!Y36</f>
        <v>g/100 g</v>
      </c>
      <c r="J7" s="18"/>
      <c r="L7" s="18"/>
    </row>
    <row r="8" spans="1:12">
      <c r="E8" s="28" t="s">
        <v>12</v>
      </c>
      <c r="F8" s="38">
        <f ca="1">'Conformity Assessment'!AB39</f>
        <v>93.70118236154336</v>
      </c>
      <c r="G8" s="38" t="str">
        <f>'Conformity Assessment'!AC39</f>
        <v>g/100 g</v>
      </c>
      <c r="J8" s="28"/>
      <c r="L8" s="28"/>
    </row>
    <row r="9" spans="1:12">
      <c r="E9" s="28" t="s">
        <v>11</v>
      </c>
      <c r="F9" s="38">
        <f ca="1">'Conformity Assessment'!AB40</f>
        <v>105.47633266922477</v>
      </c>
      <c r="G9" s="38" t="str">
        <f>'Conformity Assessment'!AC40</f>
        <v>g/100 g</v>
      </c>
      <c r="J9" s="28"/>
      <c r="L9" s="28"/>
    </row>
    <row r="10" spans="1:12">
      <c r="E10" s="18" t="str">
        <f>'Conformity Assessment'!O37</f>
        <v>Effective Consumer's Risk:</v>
      </c>
      <c r="F10" s="39">
        <f ca="1">'Conformity Assessment'!P37</f>
        <v>4.9988009849453133E-2</v>
      </c>
      <c r="J10" s="18"/>
      <c r="L10" s="18"/>
    </row>
    <row r="11" spans="1:12">
      <c r="J11" s="18"/>
      <c r="L11" s="18"/>
    </row>
    <row r="13" spans="1:12">
      <c r="D13" s="40" t="s">
        <v>38</v>
      </c>
      <c r="E13" s="40" t="s">
        <v>54</v>
      </c>
      <c r="F13" s="40">
        <f>IF('Conformity Assessment'!I19="Interval",F4-5*F6,IF('Conformity Assessment'!I19="Lower limit",F4-5*F6,IF('Conformity Assessment'!I19="Upper limit",F5-5*F7,"ERROR")))</f>
        <v>78.75</v>
      </c>
      <c r="H13" s="26"/>
    </row>
    <row r="14" spans="1:12">
      <c r="E14" s="40" t="s">
        <v>55</v>
      </c>
      <c r="F14" s="41">
        <f>IF('Conformity Assessment'!I19="Interval",F5+5*F7,IF('Conformity Assessment'!I19="Lower limit",F4+5*F6,IF('Conformity Assessment'!I19="Upper limit",F5+5*F7,"ERROR")))</f>
        <v>123.75</v>
      </c>
    </row>
    <row r="15" spans="1:12">
      <c r="F15" s="42" t="s">
        <v>35</v>
      </c>
      <c r="G15" s="42" t="s">
        <v>35</v>
      </c>
    </row>
    <row r="16" spans="1:12" ht="30" customHeight="1">
      <c r="D16" s="42" t="s">
        <v>34</v>
      </c>
      <c r="E16" s="42" t="s">
        <v>37</v>
      </c>
      <c r="F16" s="42" t="s">
        <v>39</v>
      </c>
      <c r="G16" s="42" t="s">
        <v>40</v>
      </c>
      <c r="H16" s="40" t="s">
        <v>27</v>
      </c>
      <c r="I16" s="40" t="s">
        <v>28</v>
      </c>
      <c r="J16" s="43" t="s">
        <v>41</v>
      </c>
      <c r="K16" s="43" t="s">
        <v>42</v>
      </c>
    </row>
    <row r="17" spans="4:11">
      <c r="D17" s="40">
        <v>1</v>
      </c>
      <c r="E17" s="44">
        <f>F13</f>
        <v>78.75</v>
      </c>
      <c r="F17" s="40">
        <f ca="1">IF('Conformity Assessment'!$I$19&lt;&gt;"Upper limit",(1/($F$6*SQRT(2*PI())))*EXP((-1/2)*((E17-$F$8)/$F$6)^2),NA())</f>
        <v>4.5756763870807299E-11</v>
      </c>
      <c r="G17" s="40">
        <f ca="1">IF('Conformity Assessment'!$I$19&lt;&gt;"Lower limit",(1/($F$7*SQRT(2*PI())))*EXP((-1/2)*((E17-$F$9)/$F$7)^2),NA())</f>
        <v>4.482110633789943E-22</v>
      </c>
      <c r="H17" s="40">
        <f ca="1">IF('Conformity Assessment'!$I$19&lt;&gt;"Upper limit",F8,NA())</f>
        <v>93.70118236154336</v>
      </c>
      <c r="I17" s="40">
        <f ca="1">IF('Conformity Assessment'!$I$19&lt;&gt;"Lower limit",F9,NA())</f>
        <v>105.47633266922477</v>
      </c>
      <c r="J17" s="40">
        <f ca="1">IF('Conformity Assessment'!I42="Item Conform",'Conformity Assessment'!I41,NA())</f>
        <v>97</v>
      </c>
      <c r="K17" s="40" t="e">
        <f ca="1">IF('Conformity Assessment'!I42="Item Not Conform",'Conformity Assessment'!I41,NA())</f>
        <v>#N/A</v>
      </c>
    </row>
    <row r="18" spans="4:11">
      <c r="D18" s="40">
        <v>2</v>
      </c>
      <c r="E18" s="40">
        <f>E17+($F$14-$F$13)/49</f>
        <v>79.66836734693878</v>
      </c>
      <c r="F18" s="40">
        <f ca="1">IF('Conformity Assessment'!$I$19&lt;&gt;"Upper limit",(1/($F$6*SQRT(2*PI())))*EXP((-1/2)*((E18-$F$8)/$F$6)^2),NA())</f>
        <v>6.3414245862052758E-10</v>
      </c>
      <c r="G18" s="40">
        <f ca="1">IF('Conformity Assessment'!$I$19&lt;&gt;"Lower limit",(1/($F$7*SQRT(2*PI())))*EXP((-1/2)*((E18-$F$9)/$F$7)^2),NA())</f>
        <v>1.0884207205001176E-20</v>
      </c>
    </row>
    <row r="19" spans="4:11">
      <c r="D19" s="40">
        <v>3</v>
      </c>
      <c r="E19" s="40">
        <f t="shared" ref="E19:E66" si="0">E18+($F$14-$F$13)/49</f>
        <v>80.58673469387756</v>
      </c>
      <c r="F19" s="40">
        <f ca="1">IF('Conformity Assessment'!$I$19&lt;&gt;"Upper limit",(1/($F$6*SQRT(2*PI())))*EXP((-1/2)*((E19-$F$8)/$F$6)^2),NA())</f>
        <v>7.4398828263928012E-9</v>
      </c>
      <c r="G19" s="40">
        <f ca="1">IF('Conformity Assessment'!$I$19&lt;&gt;"Lower limit",(1/($F$7*SQRT(2*PI())))*EXP((-1/2)*((E19-$F$9)/$F$7)^2),NA())</f>
        <v>2.3641600134854668E-19</v>
      </c>
      <c r="H19" s="40">
        <v>0</v>
      </c>
    </row>
    <row r="20" spans="4:11">
      <c r="D20" s="40">
        <v>4</v>
      </c>
      <c r="E20" s="40">
        <f t="shared" si="0"/>
        <v>81.50510204081634</v>
      </c>
      <c r="F20" s="40">
        <f ca="1">IF('Conformity Assessment'!$I$19&lt;&gt;"Upper limit",(1/($F$6*SQRT(2*PI())))*EXP((-1/2)*((E20-$F$8)/$F$6)^2),NA())</f>
        <v>7.3891263445616421E-8</v>
      </c>
      <c r="G20" s="40">
        <f ca="1">IF('Conformity Assessment'!$I$19&lt;&gt;"Lower limit",(1/($F$7*SQRT(2*PI())))*EXP((-1/2)*((E20-$F$9)/$F$7)^2),NA())</f>
        <v>4.5932784330933822E-18</v>
      </c>
      <c r="H20" s="40">
        <f ca="1">IF('Conformity Assessment'!$I$19="Lower limit",MAX($F$17:$F$66),IF('Conformity Assessment'!$I$19="Upper limit",MAX($G$17:$G$66),MAX($F$17:$G$66)))*1.1</f>
        <v>0.19376728328887532</v>
      </c>
    </row>
    <row r="21" spans="4:11">
      <c r="D21" s="40">
        <v>5</v>
      </c>
      <c r="E21" s="40">
        <f t="shared" si="0"/>
        <v>82.423469387755119</v>
      </c>
      <c r="F21" s="40">
        <f ca="1">IF('Conformity Assessment'!$I$19&lt;&gt;"Upper limit",(1/($F$6*SQRT(2*PI())))*EXP((-1/2)*((E21-$F$8)/$F$6)^2),NA())</f>
        <v>6.2125203222763645E-7</v>
      </c>
      <c r="G21" s="40">
        <f ca="1">IF('Conformity Assessment'!$I$19&lt;&gt;"Lower limit",(1/($F$7*SQRT(2*PI())))*EXP((-1/2)*((E21-$F$9)/$F$7)^2),NA())</f>
        <v>7.9824188920379922E-17</v>
      </c>
    </row>
    <row r="22" spans="4:11">
      <c r="D22" s="40">
        <v>6</v>
      </c>
      <c r="E22" s="40">
        <f t="shared" si="0"/>
        <v>83.341836734693899</v>
      </c>
      <c r="F22" s="40">
        <f ca="1">IF('Conformity Assessment'!$I$19&lt;&gt;"Upper limit",(1/($F$6*SQRT(2*PI())))*EXP((-1/2)*((E22-$F$8)/$F$6)^2),NA())</f>
        <v>4.4217103020260859E-6</v>
      </c>
      <c r="G22" s="40">
        <f ca="1">IF('Conformity Assessment'!$I$19&lt;&gt;"Lower limit",(1/($F$7*SQRT(2*PI())))*EXP((-1/2)*((E22-$F$9)/$F$7)^2),NA())</f>
        <v>1.2408294562106595E-15</v>
      </c>
      <c r="H22" s="40" t="s">
        <v>33</v>
      </c>
      <c r="I22" s="40" t="s">
        <v>36</v>
      </c>
    </row>
    <row r="23" spans="4:11">
      <c r="D23" s="40">
        <v>7</v>
      </c>
      <c r="E23" s="40">
        <f t="shared" si="0"/>
        <v>84.260204081632679</v>
      </c>
      <c r="F23" s="40">
        <f ca="1">IF('Conformity Assessment'!$I$19&lt;&gt;"Upper limit",(1/($F$6*SQRT(2*PI())))*EXP((-1/2)*((E23-$F$8)/$F$6)^2),NA())</f>
        <v>2.6641610926287221E-5</v>
      </c>
      <c r="G23" s="40">
        <f ca="1">IF('Conformity Assessment'!$I$19&lt;&gt;"Lower limit",(1/($F$7*SQRT(2*PI())))*EXP((-1/2)*((E23-$F$9)/$F$7)^2),NA())</f>
        <v>1.7252638115992508E-14</v>
      </c>
      <c r="H23" s="40">
        <f>IF('Conformity Assessment'!$I$19&lt;&gt;"Upper limit",F4,NA())</f>
        <v>90</v>
      </c>
      <c r="I23" s="40">
        <f>IF('Conformity Assessment'!$I$19&lt;&gt;"Lower limit",F5,NA())</f>
        <v>110</v>
      </c>
    </row>
    <row r="24" spans="4:11">
      <c r="D24" s="40">
        <v>8</v>
      </c>
      <c r="E24" s="40">
        <f t="shared" si="0"/>
        <v>85.178571428571459</v>
      </c>
      <c r="F24" s="40">
        <f ca="1">IF('Conformity Assessment'!$I$19&lt;&gt;"Upper limit",(1/($F$6*SQRT(2*PI())))*EXP((-1/2)*((E24-$F$8)/$F$6)^2),NA())</f>
        <v>1.3588715647946487E-4</v>
      </c>
      <c r="G24" s="40">
        <f ca="1">IF('Conformity Assessment'!$I$19&lt;&gt;"Lower limit",(1/($F$7*SQRT(2*PI())))*EXP((-1/2)*((E24-$F$9)/$F$7)^2),NA())</f>
        <v>2.1456790895015861E-13</v>
      </c>
    </row>
    <row r="25" spans="4:11">
      <c r="D25" s="40">
        <v>9</v>
      </c>
      <c r="E25" s="40">
        <f t="shared" si="0"/>
        <v>86.096938775510239</v>
      </c>
      <c r="F25" s="40">
        <f ca="1">IF('Conformity Assessment'!$I$19&lt;&gt;"Upper limit",(1/($F$6*SQRT(2*PI())))*EXP((-1/2)*((E25-$F$8)/$F$6)^2),NA())</f>
        <v>5.8673780697618395E-4</v>
      </c>
      <c r="G25" s="40">
        <f ca="1">IF('Conformity Assessment'!$I$19&lt;&gt;"Lower limit",(1/($F$7*SQRT(2*PI())))*EXP((-1/2)*((E25-$F$9)/$F$7)^2),NA())</f>
        <v>2.3869309883773829E-12</v>
      </c>
    </row>
    <row r="26" spans="4:11">
      <c r="D26" s="40">
        <v>10</v>
      </c>
      <c r="E26" s="40">
        <f t="shared" si="0"/>
        <v>87.015306122449019</v>
      </c>
      <c r="F26" s="40">
        <f ca="1">IF('Conformity Assessment'!$I$19&lt;&gt;"Upper limit",(1/($F$6*SQRT(2*PI())))*EXP((-1/2)*((E26-$F$8)/$F$6)^2),NA())</f>
        <v>2.1446551455089591E-3</v>
      </c>
      <c r="G26" s="40">
        <f ca="1">IF('Conformity Assessment'!$I$19&lt;&gt;"Lower limit",(1/($F$7*SQRT(2*PI())))*EXP((-1/2)*((E26-$F$9)/$F$7)^2),NA())</f>
        <v>2.3750939561176767E-11</v>
      </c>
    </row>
    <row r="27" spans="4:11">
      <c r="D27" s="40">
        <v>11</v>
      </c>
      <c r="E27" s="40">
        <f t="shared" si="0"/>
        <v>87.933673469387799</v>
      </c>
      <c r="F27" s="40">
        <f ca="1">IF('Conformity Assessment'!$I$19&lt;&gt;"Upper limit",(1/($F$6*SQRT(2*PI())))*EXP((-1/2)*((E27-$F$8)/$F$6)^2),NA())</f>
        <v>6.6361867255036767E-3</v>
      </c>
      <c r="G27" s="40">
        <f ca="1">IF('Conformity Assessment'!$I$19&lt;&gt;"Lower limit",(1/($F$7*SQRT(2*PI())))*EXP((-1/2)*((E27-$F$9)/$F$7)^2),NA())</f>
        <v>2.1139152127894564E-10</v>
      </c>
    </row>
    <row r="28" spans="4:11">
      <c r="D28" s="40">
        <v>12</v>
      </c>
      <c r="E28" s="40">
        <f t="shared" si="0"/>
        <v>88.852040816326578</v>
      </c>
      <c r="F28" s="40">
        <f ca="1">IF('Conformity Assessment'!$I$19&lt;&gt;"Upper limit",(1/($F$6*SQRT(2*PI())))*EXP((-1/2)*((E28-$F$8)/$F$6)^2),NA())</f>
        <v>1.7383109234639031E-2</v>
      </c>
      <c r="G28" s="40">
        <f ca="1">IF('Conformity Assessment'!$I$19&lt;&gt;"Lower limit",(1/($F$7*SQRT(2*PI())))*EXP((-1/2)*((E28-$F$9)/$F$7)^2),NA())</f>
        <v>1.6829072124629877E-9</v>
      </c>
    </row>
    <row r="29" spans="4:11">
      <c r="D29" s="40">
        <v>13</v>
      </c>
      <c r="E29" s="40">
        <f t="shared" si="0"/>
        <v>89.770408163265358</v>
      </c>
      <c r="F29" s="40">
        <f ca="1">IF('Conformity Assessment'!$I$19&lt;&gt;"Upper limit",(1/($F$6*SQRT(2*PI())))*EXP((-1/2)*((E29-$F$8)/$F$6)^2),NA())</f>
        <v>3.8546420446948046E-2</v>
      </c>
      <c r="G29" s="40">
        <f ca="1">IF('Conformity Assessment'!$I$19&lt;&gt;"Lower limit",(1/($F$7*SQRT(2*PI())))*EXP((-1/2)*((E29-$F$9)/$F$7)^2),NA())</f>
        <v>1.1983912161040979E-8</v>
      </c>
    </row>
    <row r="30" spans="4:11">
      <c r="D30" s="40">
        <v>14</v>
      </c>
      <c r="E30" s="40">
        <f t="shared" si="0"/>
        <v>90.688775510204138</v>
      </c>
      <c r="F30" s="40">
        <f ca="1">IF('Conformity Assessment'!$I$19&lt;&gt;"Upper limit",(1/($F$6*SQRT(2*PI())))*EXP((-1/2)*((E30-$F$8)/$F$6)^2),NA())</f>
        <v>7.2358304551625285E-2</v>
      </c>
      <c r="G30" s="40">
        <f ca="1">IF('Conformity Assessment'!$I$19&lt;&gt;"Lower limit",(1/($F$7*SQRT(2*PI())))*EXP((-1/2)*((E30-$F$9)/$F$7)^2),NA())</f>
        <v>7.6331342439613349E-8</v>
      </c>
    </row>
    <row r="31" spans="4:11">
      <c r="D31" s="40">
        <v>15</v>
      </c>
      <c r="E31" s="40">
        <f t="shared" si="0"/>
        <v>91.607142857142918</v>
      </c>
      <c r="F31" s="40">
        <f ca="1">IF('Conformity Assessment'!$I$19&lt;&gt;"Upper limit",(1/($F$6*SQRT(2*PI())))*EXP((-1/2)*((E31-$F$8)/$F$6)^2),NA())</f>
        <v>0.11498480244685259</v>
      </c>
      <c r="G31" s="40">
        <f ca="1">IF('Conformity Assessment'!$I$19&lt;&gt;"Lower limit",(1/($F$7*SQRT(2*PI())))*EXP((-1/2)*((E31-$F$9)/$F$7)^2),NA())</f>
        <v>4.3488359134988998E-7</v>
      </c>
    </row>
    <row r="32" spans="4:11">
      <c r="D32" s="40">
        <v>16</v>
      </c>
      <c r="E32" s="40">
        <f t="shared" si="0"/>
        <v>92.525510204081698</v>
      </c>
      <c r="F32" s="40">
        <f ca="1">IF('Conformity Assessment'!$I$19&lt;&gt;"Upper limit",(1/($F$6*SQRT(2*PI())))*EXP((-1/2)*((E32-$F$8)/$F$6)^2),NA())</f>
        <v>0.15468216346115868</v>
      </c>
      <c r="G32" s="40">
        <f ca="1">IF('Conformity Assessment'!$I$19&lt;&gt;"Lower limit",(1/($F$7*SQRT(2*PI())))*EXP((-1/2)*((E32-$F$9)/$F$7)^2),NA())</f>
        <v>2.2162001533692569E-6</v>
      </c>
    </row>
    <row r="33" spans="4:7">
      <c r="D33" s="40">
        <v>17</v>
      </c>
      <c r="E33" s="40">
        <f t="shared" si="0"/>
        <v>93.443877551020478</v>
      </c>
      <c r="F33" s="40">
        <f ca="1">IF('Conformity Assessment'!$I$19&lt;&gt;"Upper limit",(1/($F$6*SQRT(2*PI())))*EXP((-1/2)*((E33-$F$8)/$F$6)^2),NA())</f>
        <v>0.17615207571715938</v>
      </c>
      <c r="G33" s="40">
        <f ca="1">IF('Conformity Assessment'!$I$19&lt;&gt;"Lower limit",(1/($F$7*SQRT(2*PI())))*EXP((-1/2)*((E33-$F$9)/$F$7)^2),NA())</f>
        <v>1.0102079397061194E-5</v>
      </c>
    </row>
    <row r="34" spans="4:7">
      <c r="D34" s="40">
        <v>18</v>
      </c>
      <c r="E34" s="40">
        <f t="shared" si="0"/>
        <v>94.362244897959258</v>
      </c>
      <c r="F34" s="40">
        <f ca="1">IF('Conformity Assessment'!$I$19&lt;&gt;"Upper limit",(1/($F$6*SQRT(2*PI())))*EXP((-1/2)*((E34-$F$8)/$F$6)^2),NA())</f>
        <v>0.16981772782310281</v>
      </c>
      <c r="G34" s="40">
        <f ca="1">IF('Conformity Assessment'!$I$19&lt;&gt;"Lower limit",(1/($F$7*SQRT(2*PI())))*EXP((-1/2)*((E34-$F$9)/$F$7)^2),NA())</f>
        <v>4.1188731048055153E-5</v>
      </c>
    </row>
    <row r="35" spans="4:7">
      <c r="D35" s="40">
        <v>19</v>
      </c>
      <c r="E35" s="40">
        <f t="shared" si="0"/>
        <v>95.280612244898037</v>
      </c>
      <c r="F35" s="40">
        <f ca="1">IF('Conformity Assessment'!$I$19&lt;&gt;"Upper limit",(1/($F$6*SQRT(2*PI())))*EXP((-1/2)*((E35-$F$8)/$F$6)^2),NA())</f>
        <v>0.1385881250823732</v>
      </c>
      <c r="G35" s="40">
        <f ca="1">IF('Conformity Assessment'!$I$19&lt;&gt;"Lower limit",(1/($F$7*SQRT(2*PI())))*EXP((-1/2)*((E35-$F$9)/$F$7)^2),NA())</f>
        <v>1.5021450984157637E-4</v>
      </c>
    </row>
    <row r="36" spans="4:7">
      <c r="D36" s="40">
        <v>20</v>
      </c>
      <c r="E36" s="40">
        <f t="shared" si="0"/>
        <v>96.198979591836817</v>
      </c>
      <c r="F36" s="40">
        <f ca="1">IF('Conformity Assessment'!$I$19&lt;&gt;"Upper limit",(1/($F$6*SQRT(2*PI())))*EXP((-1/2)*((E36-$F$8)/$F$6)^2),NA())</f>
        <v>9.5745141688156427E-2</v>
      </c>
      <c r="G36" s="40">
        <f ca="1">IF('Conformity Assessment'!$I$19&lt;&gt;"Lower limit",(1/($F$7*SQRT(2*PI())))*EXP((-1/2)*((E36-$F$9)/$F$7)^2),NA())</f>
        <v>4.9001705464146836E-4</v>
      </c>
    </row>
    <row r="37" spans="4:7">
      <c r="D37" s="40">
        <v>21</v>
      </c>
      <c r="E37" s="40">
        <f t="shared" si="0"/>
        <v>97.117346938775597</v>
      </c>
      <c r="F37" s="40">
        <f ca="1">IF('Conformity Assessment'!$I$19&lt;&gt;"Upper limit",(1/($F$6*SQRT(2*PI())))*EXP((-1/2)*((E37-$F$8)/$F$6)^2),NA())</f>
        <v>5.5995768077452185E-2</v>
      </c>
      <c r="G37" s="40">
        <f ca="1">IF('Conformity Assessment'!$I$19&lt;&gt;"Lower limit",(1/($F$7*SQRT(2*PI())))*EXP((-1/2)*((E37-$F$9)/$F$7)^2),NA())</f>
        <v>1.4298034610032262E-3</v>
      </c>
    </row>
    <row r="38" spans="4:7">
      <c r="D38" s="40">
        <v>22</v>
      </c>
      <c r="E38" s="40">
        <f t="shared" si="0"/>
        <v>98.035714285714377</v>
      </c>
      <c r="F38" s="40">
        <f ca="1">IF('Conformity Assessment'!$I$19&lt;&gt;"Upper limit",(1/($F$6*SQRT(2*PI())))*EXP((-1/2)*((E38-$F$8)/$F$6)^2),NA())</f>
        <v>2.7723074955459344E-2</v>
      </c>
      <c r="G38" s="40">
        <f ca="1">IF('Conformity Assessment'!$I$19&lt;&gt;"Lower limit",(1/($F$7*SQRT(2*PI())))*EXP((-1/2)*((E38-$F$9)/$F$7)^2),NA())</f>
        <v>3.7317052222737095E-3</v>
      </c>
    </row>
    <row r="39" spans="4:7">
      <c r="D39" s="40">
        <v>23</v>
      </c>
      <c r="E39" s="40">
        <f t="shared" si="0"/>
        <v>98.954081632653157</v>
      </c>
      <c r="F39" s="40">
        <f ca="1">IF('Conformity Assessment'!$I$19&lt;&gt;"Upper limit",(1/($F$6*SQRT(2*PI())))*EXP((-1/2)*((E39-$F$8)/$F$6)^2),NA())</f>
        <v>1.1619175871361522E-2</v>
      </c>
      <c r="G39" s="40">
        <f ca="1">IF('Conformity Assessment'!$I$19&lt;&gt;"Lower limit",(1/($F$7*SQRT(2*PI())))*EXP((-1/2)*((E39-$F$9)/$F$7)^2),NA())</f>
        <v>8.7117249349801737E-3</v>
      </c>
    </row>
    <row r="40" spans="4:7">
      <c r="D40" s="40">
        <v>24</v>
      </c>
      <c r="E40" s="40">
        <f t="shared" si="0"/>
        <v>99.872448979591937</v>
      </c>
      <c r="F40" s="40">
        <f ca="1">IF('Conformity Assessment'!$I$19&lt;&gt;"Upper limit",(1/($F$6*SQRT(2*PI())))*EXP((-1/2)*((E40-$F$8)/$F$6)^2),NA())</f>
        <v>4.1224650716073872E-3</v>
      </c>
      <c r="G40" s="40">
        <f ca="1">IF('Conformity Assessment'!$I$19&lt;&gt;"Lower limit",(1/($F$7*SQRT(2*PI())))*EXP((-1/2)*((E40-$F$9)/$F$7)^2),NA())</f>
        <v>1.8191429034626266E-2</v>
      </c>
    </row>
    <row r="41" spans="4:7">
      <c r="D41" s="40">
        <v>25</v>
      </c>
      <c r="E41" s="40">
        <f t="shared" si="0"/>
        <v>100.79081632653072</v>
      </c>
      <c r="F41" s="40">
        <f ca="1">IF('Conformity Assessment'!$I$19&lt;&gt;"Upper limit",(1/($F$6*SQRT(2*PI())))*EXP((-1/2)*((E41-$F$8)/$F$6)^2),NA())</f>
        <v>1.2381873911233967E-3</v>
      </c>
      <c r="G41" s="40">
        <f ca="1">IF('Conformity Assessment'!$I$19&lt;&gt;"Lower limit",(1/($F$7*SQRT(2*PI())))*EXP((-1/2)*((E41-$F$9)/$F$7)^2),NA())</f>
        <v>3.3977804760509059E-2</v>
      </c>
    </row>
    <row r="42" spans="4:7">
      <c r="D42" s="40">
        <v>26</v>
      </c>
      <c r="E42" s="40">
        <f t="shared" si="0"/>
        <v>101.7091836734695</v>
      </c>
      <c r="F42" s="40">
        <f ca="1">IF('Conformity Assessment'!$I$19&lt;&gt;"Upper limit",(1/($F$6*SQRT(2*PI())))*EXP((-1/2)*((E42-$F$8)/$F$6)^2),NA())</f>
        <v>3.1482086127274702E-4</v>
      </c>
      <c r="G42" s="40">
        <f ca="1">IF('Conformity Assessment'!$I$19&lt;&gt;"Lower limit",(1/($F$7*SQRT(2*PI())))*EXP((-1/2)*((E42-$F$9)/$F$7)^2),NA())</f>
        <v>5.6766177958040585E-2</v>
      </c>
    </row>
    <row r="43" spans="4:7">
      <c r="D43" s="40">
        <v>27</v>
      </c>
      <c r="E43" s="40">
        <f t="shared" si="0"/>
        <v>102.62755102040828</v>
      </c>
      <c r="F43" s="40">
        <f ca="1">IF('Conformity Assessment'!$I$19&lt;&gt;"Upper limit",(1/($F$6*SQRT(2*PI())))*EXP((-1/2)*((E43-$F$8)/$F$6)^2),NA())</f>
        <v>6.7762334784163017E-5</v>
      </c>
      <c r="G43" s="40">
        <f ca="1">IF('Conformity Assessment'!$I$19&lt;&gt;"Lower limit",(1/($F$7*SQRT(2*PI())))*EXP((-1/2)*((E43-$F$9)/$F$7)^2),NA())</f>
        <v>8.4830070915617908E-2</v>
      </c>
    </row>
    <row r="44" spans="4:7">
      <c r="D44" s="40">
        <v>28</v>
      </c>
      <c r="E44" s="40">
        <f t="shared" si="0"/>
        <v>103.54591836734706</v>
      </c>
      <c r="F44" s="40">
        <f ca="1">IF('Conformity Assessment'!$I$19&lt;&gt;"Upper limit",(1/($F$6*SQRT(2*PI())))*EXP((-1/2)*((E44-$F$8)/$F$6)^2),NA())</f>
        <v>1.2346985929737095E-5</v>
      </c>
      <c r="G44" s="40">
        <f ca="1">IF('Conformity Assessment'!$I$19&lt;&gt;"Lower limit",(1/($F$7*SQRT(2*PI())))*EXP((-1/2)*((E44-$F$9)/$F$7)^2),NA())</f>
        <v>0.11339028415831175</v>
      </c>
    </row>
    <row r="45" spans="4:7">
      <c r="D45" s="40">
        <v>29</v>
      </c>
      <c r="E45" s="40">
        <f t="shared" si="0"/>
        <v>104.46428571428584</v>
      </c>
      <c r="F45" s="40">
        <f ca="1">IF('Conformity Assessment'!$I$19&lt;&gt;"Upper limit",(1/($F$6*SQRT(2*PI())))*EXP((-1/2)*((E45-$F$8)/$F$6)^2),NA())</f>
        <v>1.9045013208209664E-6</v>
      </c>
      <c r="G45" s="40">
        <f ca="1">IF('Conformity Assessment'!$I$19&lt;&gt;"Lower limit",(1/($F$7*SQRT(2*PI())))*EXP((-1/2)*((E45-$F$9)/$F$7)^2),NA())</f>
        <v>0.13557127957499157</v>
      </c>
    </row>
    <row r="46" spans="4:7">
      <c r="D46" s="40">
        <v>30</v>
      </c>
      <c r="E46" s="40">
        <f t="shared" si="0"/>
        <v>105.38265306122462</v>
      </c>
      <c r="F46" s="40">
        <f ca="1">IF('Conformity Assessment'!$I$19&lt;&gt;"Upper limit",(1/($F$6*SQRT(2*PI())))*EXP((-1/2)*((E46-$F$8)/$F$6)^2),NA())</f>
        <v>2.4868485436685882E-7</v>
      </c>
      <c r="G46" s="40">
        <f ca="1">IF('Conformity Assessment'!$I$19&lt;&gt;"Lower limit",(1/($F$7*SQRT(2*PI())))*EXP((-1/2)*((E46-$F$9)/$F$7)^2),NA())</f>
        <v>0.14498577169407983</v>
      </c>
    </row>
    <row r="47" spans="4:7">
      <c r="D47" s="40">
        <v>31</v>
      </c>
      <c r="E47" s="40">
        <f t="shared" si="0"/>
        <v>106.3010204081634</v>
      </c>
      <c r="F47" s="40">
        <f ca="1">IF('Conformity Assessment'!$I$19&lt;&gt;"Upper limit",(1/($F$6*SQRT(2*PI())))*EXP((-1/2)*((E47-$F$8)/$F$6)^2),NA())</f>
        <v>2.7489391563021683E-8</v>
      </c>
      <c r="G47" s="40">
        <f ca="1">IF('Conformity Assessment'!$I$19&lt;&gt;"Lower limit",(1/($F$7*SQRT(2*PI())))*EXP((-1/2)*((E47-$F$9)/$F$7)^2),NA())</f>
        <v>0.1386912018687623</v>
      </c>
    </row>
    <row r="48" spans="4:7">
      <c r="D48" s="40">
        <v>32</v>
      </c>
      <c r="E48" s="40">
        <f t="shared" si="0"/>
        <v>107.21938775510218</v>
      </c>
      <c r="F48" s="40">
        <f ca="1">IF('Conformity Assessment'!$I$19&lt;&gt;"Upper limit",(1/($F$6*SQRT(2*PI())))*EXP((-1/2)*((E48-$F$8)/$F$6)^2),NA())</f>
        <v>2.572341662835943E-9</v>
      </c>
      <c r="G48" s="40">
        <f ca="1">IF('Conformity Assessment'!$I$19&lt;&gt;"Lower limit",(1/($F$7*SQRT(2*PI())))*EXP((-1/2)*((E48-$F$9)/$F$7)^2),NA())</f>
        <v>0.11866927163699208</v>
      </c>
    </row>
    <row r="49" spans="4:7">
      <c r="D49" s="40">
        <v>33</v>
      </c>
      <c r="E49" s="40">
        <f t="shared" si="0"/>
        <v>108.13775510204096</v>
      </c>
      <c r="F49" s="40">
        <f ca="1">IF('Conformity Assessment'!$I$19&lt;&gt;"Upper limit",(1/($F$6*SQRT(2*PI())))*EXP((-1/2)*((E49-$F$8)/$F$6)^2),NA())</f>
        <v>2.0376984227162754E-10</v>
      </c>
      <c r="G49" s="40">
        <f ca="1">IF('Conformity Assessment'!$I$19&lt;&gt;"Lower limit",(1/($F$7*SQRT(2*PI())))*EXP((-1/2)*((E49-$F$9)/$F$7)^2),NA())</f>
        <v>9.0822505760433256E-2</v>
      </c>
    </row>
    <row r="50" spans="4:7">
      <c r="D50" s="40">
        <v>34</v>
      </c>
      <c r="E50" s="40">
        <f t="shared" si="0"/>
        <v>109.05612244897974</v>
      </c>
      <c r="F50" s="40">
        <f ca="1">IF('Conformity Assessment'!$I$19&lt;&gt;"Upper limit",(1/($F$6*SQRT(2*PI())))*EXP((-1/2)*((E50-$F$8)/$F$6)^2),NA())</f>
        <v>1.3664662193101195E-11</v>
      </c>
      <c r="G50" s="40">
        <f ca="1">IF('Conformity Assessment'!$I$19&lt;&gt;"Lower limit",(1/($F$7*SQRT(2*PI())))*EXP((-1/2)*((E50-$F$9)/$F$7)^2),NA())</f>
        <v>6.2174817707096534E-2</v>
      </c>
    </row>
    <row r="51" spans="4:7">
      <c r="D51" s="40">
        <v>35</v>
      </c>
      <c r="E51" s="40">
        <f t="shared" si="0"/>
        <v>109.97448979591852</v>
      </c>
      <c r="F51" s="40">
        <f ca="1">IF('Conformity Assessment'!$I$19&lt;&gt;"Upper limit",(1/($F$6*SQRT(2*PI())))*EXP((-1/2)*((E51-$F$8)/$F$6)^2),NA())</f>
        <v>7.7572113387913895E-13</v>
      </c>
      <c r="G51" s="40">
        <f ca="1">IF('Conformity Assessment'!$I$19&lt;&gt;"Lower limit",(1/($F$7*SQRT(2*PI())))*EXP((-1/2)*((E51-$F$9)/$F$7)^2),NA())</f>
        <v>3.8071623709694746E-2</v>
      </c>
    </row>
    <row r="52" spans="4:7">
      <c r="D52" s="40">
        <v>36</v>
      </c>
      <c r="E52" s="40">
        <f t="shared" si="0"/>
        <v>110.8928571428573</v>
      </c>
      <c r="F52" s="40">
        <f ca="1">IF('Conformity Assessment'!$I$19&lt;&gt;"Upper limit",(1/($F$6*SQRT(2*PI())))*EXP((-1/2)*((E52-$F$8)/$F$6)^2),NA())</f>
        <v>3.7278641752213026E-14</v>
      </c>
      <c r="G52" s="40">
        <f ca="1">IF('Conformity Assessment'!$I$19&lt;&gt;"Lower limit",(1/($F$7*SQRT(2*PI())))*EXP((-1/2)*((E52-$F$9)/$F$7)^2),NA())</f>
        <v>2.0852307275041865E-2</v>
      </c>
    </row>
    <row r="53" spans="4:7">
      <c r="D53" s="40">
        <v>37</v>
      </c>
      <c r="E53" s="40">
        <f t="shared" si="0"/>
        <v>111.81122448979607</v>
      </c>
      <c r="F53" s="40">
        <f ca="1">IF('Conformity Assessment'!$I$19&lt;&gt;"Upper limit",(1/($F$6*SQRT(2*PI())))*EXP((-1/2)*((E53-$F$8)/$F$6)^2),NA())</f>
        <v>1.5165693353676033E-15</v>
      </c>
      <c r="G53" s="40">
        <f ca="1">IF('Conformity Assessment'!$I$19&lt;&gt;"Lower limit",(1/($F$7*SQRT(2*PI())))*EXP((-1/2)*((E53-$F$9)/$F$7)^2),NA())</f>
        <v>1.0215806787116317E-2</v>
      </c>
    </row>
    <row r="54" spans="4:7">
      <c r="D54" s="40">
        <v>38</v>
      </c>
      <c r="E54" s="40">
        <f t="shared" si="0"/>
        <v>112.72959183673485</v>
      </c>
      <c r="F54" s="40">
        <f ca="1">IF('Conformity Assessment'!$I$19&lt;&gt;"Upper limit",(1/($F$6*SQRT(2*PI())))*EXP((-1/2)*((E54-$F$8)/$F$6)^2),NA())</f>
        <v>5.2229058062659857E-17</v>
      </c>
      <c r="G54" s="40">
        <f ca="1">IF('Conformity Assessment'!$I$19&lt;&gt;"Lower limit",(1/($F$7*SQRT(2*PI())))*EXP((-1/2)*((E54-$F$9)/$F$7)^2),NA())</f>
        <v>4.476690425306646E-3</v>
      </c>
    </row>
    <row r="55" spans="4:7">
      <c r="D55" s="40">
        <v>39</v>
      </c>
      <c r="E55" s="40">
        <f t="shared" si="0"/>
        <v>113.64795918367363</v>
      </c>
      <c r="F55" s="40">
        <f ca="1">IF('Conformity Assessment'!$I$19&lt;&gt;"Upper limit",(1/($F$6*SQRT(2*PI())))*EXP((-1/2)*((E55-$F$8)/$F$6)^2),NA())</f>
        <v>1.5226842294815252E-18</v>
      </c>
      <c r="G55" s="40">
        <f ca="1">IF('Conformity Assessment'!$I$19&lt;&gt;"Lower limit",(1/($F$7*SQRT(2*PI())))*EXP((-1/2)*((E55-$F$9)/$F$7)^2),NA())</f>
        <v>1.7547178463250927E-3</v>
      </c>
    </row>
    <row r="56" spans="4:7">
      <c r="D56" s="40">
        <v>40</v>
      </c>
      <c r="E56" s="40">
        <f t="shared" si="0"/>
        <v>114.56632653061241</v>
      </c>
      <c r="F56" s="40">
        <f ca="1">IF('Conformity Assessment'!$I$19&lt;&gt;"Upper limit",(1/($F$6*SQRT(2*PI())))*EXP((-1/2)*((E56-$F$8)/$F$6)^2),NA())</f>
        <v>3.7579867031370718E-20</v>
      </c>
      <c r="G56" s="40">
        <f ca="1">IF('Conformity Assessment'!$I$19&lt;&gt;"Lower limit",(1/($F$7*SQRT(2*PI())))*EXP((-1/2)*((E56-$F$9)/$F$7)^2),NA())</f>
        <v>6.1520996469948265E-4</v>
      </c>
    </row>
    <row r="57" spans="4:7">
      <c r="D57" s="40">
        <v>41</v>
      </c>
      <c r="E57" s="40">
        <f t="shared" si="0"/>
        <v>115.48469387755119</v>
      </c>
      <c r="F57" s="40">
        <f ca="1">IF('Conformity Assessment'!$I$19&lt;&gt;"Upper limit",(1/($F$6*SQRT(2*PI())))*EXP((-1/2)*((E57-$F$8)/$F$6)^2),NA())</f>
        <v>7.8514227420222423E-22</v>
      </c>
      <c r="G57" s="40">
        <f ca="1">IF('Conformity Assessment'!$I$19&lt;&gt;"Lower limit",(1/($F$7*SQRT(2*PI())))*EXP((-1/2)*((E57-$F$9)/$F$7)^2),NA())</f>
        <v>1.9293244462282872E-4</v>
      </c>
    </row>
    <row r="58" spans="4:7">
      <c r="D58" s="40">
        <v>42</v>
      </c>
      <c r="E58" s="40">
        <f t="shared" si="0"/>
        <v>116.40306122448997</v>
      </c>
      <c r="F58" s="40">
        <f ca="1">IF('Conformity Assessment'!$I$19&lt;&gt;"Upper limit",(1/($F$6*SQRT(2*PI())))*EXP((-1/2)*((E58-$F$8)/$F$6)^2),NA())</f>
        <v>1.3886385489160124E-23</v>
      </c>
      <c r="G58" s="40">
        <f ca="1">IF('Conformity Assessment'!$I$19&lt;&gt;"Lower limit",(1/($F$7*SQRT(2*PI())))*EXP((-1/2)*((E58-$F$9)/$F$7)^2),NA())</f>
        <v>5.4119404736776064E-5</v>
      </c>
    </row>
    <row r="59" spans="4:7">
      <c r="D59" s="40">
        <v>43</v>
      </c>
      <c r="E59" s="40">
        <f t="shared" si="0"/>
        <v>117.32142857142875</v>
      </c>
      <c r="F59" s="40">
        <f ca="1">IF('Conformity Assessment'!$I$19&lt;&gt;"Upper limit",(1/($F$6*SQRT(2*PI())))*EXP((-1/2)*((E59-$F$8)/$F$6)^2),NA())</f>
        <v>2.0791116213250451E-25</v>
      </c>
      <c r="G59" s="40">
        <f ca="1">IF('Conformity Assessment'!$I$19&lt;&gt;"Lower limit",(1/($F$7*SQRT(2*PI())))*EXP((-1/2)*((E59-$F$9)/$F$7)^2),NA())</f>
        <v>1.3578962622543618E-5</v>
      </c>
    </row>
    <row r="60" spans="4:7">
      <c r="D60" s="40">
        <v>44</v>
      </c>
      <c r="E60" s="40">
        <f t="shared" si="0"/>
        <v>118.23979591836753</v>
      </c>
      <c r="F60" s="40">
        <f ca="1">IF('Conformity Assessment'!$I$19&lt;&gt;"Upper limit",(1/($F$6*SQRT(2*PI())))*EXP((-1/2)*((E60-$F$8)/$F$6)^2),NA())</f>
        <v>2.6352033128680221E-27</v>
      </c>
      <c r="G60" s="40">
        <f ca="1">IF('Conformity Assessment'!$I$19&lt;&gt;"Lower limit",(1/($F$7*SQRT(2*PI())))*EXP((-1/2)*((E60-$F$9)/$F$7)^2),NA())</f>
        <v>3.0475161270576759E-6</v>
      </c>
    </row>
    <row r="61" spans="4:7">
      <c r="D61" s="40">
        <v>45</v>
      </c>
      <c r="E61" s="40">
        <f t="shared" si="0"/>
        <v>119.15816326530631</v>
      </c>
      <c r="F61" s="40">
        <f ca="1">IF('Conformity Assessment'!$I$19&lt;&gt;"Upper limit",(1/($F$6*SQRT(2*PI())))*EXP((-1/2)*((E61-$F$8)/$F$6)^2),NA())</f>
        <v>2.8274711531487497E-29</v>
      </c>
      <c r="G61" s="40">
        <f ca="1">IF('Conformity Assessment'!$I$19&lt;&gt;"Lower limit",(1/($F$7*SQRT(2*PI())))*EXP((-1/2)*((E61-$F$9)/$F$7)^2),NA())</f>
        <v>6.1177435814342794E-7</v>
      </c>
    </row>
    <row r="62" spans="4:7">
      <c r="D62" s="40">
        <v>46</v>
      </c>
      <c r="E62" s="40">
        <f t="shared" si="0"/>
        <v>120.07653061224509</v>
      </c>
      <c r="F62" s="40">
        <f ca="1">IF('Conformity Assessment'!$I$19&lt;&gt;"Upper limit",(1/($F$6*SQRT(2*PI())))*EXP((-1/2)*((E62-$F$8)/$F$6)^2),NA())</f>
        <v>2.5682066779935479E-31</v>
      </c>
      <c r="G62" s="40">
        <f ca="1">IF('Conformity Assessment'!$I$19&lt;&gt;"Lower limit",(1/($F$7*SQRT(2*PI())))*EXP((-1/2)*((E62-$F$9)/$F$7)^2),NA())</f>
        <v>1.098505828222064E-7</v>
      </c>
    </row>
    <row r="63" spans="4:7">
      <c r="D63" s="40">
        <v>47</v>
      </c>
      <c r="E63" s="40">
        <f t="shared" si="0"/>
        <v>120.99489795918387</v>
      </c>
      <c r="F63" s="40">
        <f ca="1">IF('Conformity Assessment'!$I$19&lt;&gt;"Upper limit",(1/($F$6*SQRT(2*PI())))*EXP((-1/2)*((E63-$F$8)/$F$6)^2),NA())</f>
        <v>1.9747380398250754E-33</v>
      </c>
      <c r="G63" s="40">
        <f ca="1">IF('Conformity Assessment'!$I$19&lt;&gt;"Lower limit",(1/($F$7*SQRT(2*PI())))*EXP((-1/2)*((E63-$F$9)/$F$7)^2),NA())</f>
        <v>1.7643278873616597E-8</v>
      </c>
    </row>
    <row r="64" spans="4:7">
      <c r="D64" s="40">
        <v>48</v>
      </c>
      <c r="E64" s="40">
        <f t="shared" si="0"/>
        <v>121.91326530612265</v>
      </c>
      <c r="F64" s="40">
        <f ca="1">IF('Conformity Assessment'!$I$19&lt;&gt;"Upper limit",(1/($F$6*SQRT(2*PI())))*EXP((-1/2)*((E64-$F$8)/$F$6)^2),NA())</f>
        <v>1.2853954152574771E-35</v>
      </c>
      <c r="G64" s="40">
        <f ca="1">IF('Conformity Assessment'!$I$19&lt;&gt;"Lower limit",(1/($F$7*SQRT(2*PI())))*EXP((-1/2)*((E64-$F$9)/$F$7)^2),NA())</f>
        <v>2.5346737660344998E-9</v>
      </c>
    </row>
    <row r="65" spans="4:7">
      <c r="D65" s="40">
        <v>49</v>
      </c>
      <c r="E65" s="40">
        <f t="shared" si="0"/>
        <v>122.83163265306143</v>
      </c>
      <c r="F65" s="40">
        <f ca="1">IF('Conformity Assessment'!$I$19&lt;&gt;"Upper limit",(1/($F$6*SQRT(2*PI())))*EXP((-1/2)*((E65-$F$8)/$F$6)^2),NA())</f>
        <v>7.0829101733722573E-38</v>
      </c>
      <c r="G65" s="40">
        <f ca="1">IF('Conformity Assessment'!$I$19&lt;&gt;"Lower limit",(1/($F$7*SQRT(2*PI())))*EXP((-1/2)*((E65-$F$9)/$F$7)^2),NA())</f>
        <v>3.257096897962873E-10</v>
      </c>
    </row>
    <row r="66" spans="4:7">
      <c r="D66" s="40">
        <v>50</v>
      </c>
      <c r="E66" s="40">
        <f t="shared" si="0"/>
        <v>123.75000000000021</v>
      </c>
      <c r="F66" s="40">
        <f ca="1">IF('Conformity Assessment'!$I$19&lt;&gt;"Upper limit",(1/($F$6*SQRT(2*PI())))*EXP((-1/2)*((E66-$F$8)/$F$6)^2),NA())</f>
        <v>3.3039575188020274E-40</v>
      </c>
      <c r="G66" s="40">
        <f ca="1">IF('Conformity Assessment'!$I$19&lt;&gt;"Lower limit",(1/($F$7*SQRT(2*PI())))*EXP((-1/2)*((E66-$F$9)/$F$7)^2),NA())</f>
        <v>3.7437352257913169E-11</v>
      </c>
    </row>
  </sheetData>
  <sheetProtection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6A63F-052F-4B73-A5EA-347D9A303690}">
  <dimension ref="B3:C17"/>
  <sheetViews>
    <sheetView zoomScale="115" zoomScaleNormal="115" workbookViewId="0"/>
  </sheetViews>
  <sheetFormatPr defaultRowHeight="15"/>
  <sheetData>
    <row r="3" spans="2:3">
      <c r="B3" s="1"/>
    </row>
    <row r="6" spans="2:3">
      <c r="C6" s="1"/>
    </row>
    <row r="17" spans="2:2">
      <c r="B17" s="1"/>
    </row>
  </sheetData>
  <sheetProtection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8F0EC-E04E-4A75-BE73-38966E6F9FD8}">
  <dimension ref="B2:R14"/>
  <sheetViews>
    <sheetView workbookViewId="0"/>
  </sheetViews>
  <sheetFormatPr defaultRowHeight="15"/>
  <sheetData>
    <row r="2" spans="2:18">
      <c r="B2" s="1" t="s">
        <v>56</v>
      </c>
    </row>
    <row r="4" spans="2:18">
      <c r="B4" s="1" t="s">
        <v>57</v>
      </c>
    </row>
    <row r="5" spans="2:18">
      <c r="B5" s="33" t="s">
        <v>62</v>
      </c>
      <c r="C5" s="33"/>
      <c r="D5" s="33"/>
      <c r="E5" s="33"/>
      <c r="F5" s="33"/>
      <c r="G5" s="33"/>
      <c r="H5" s="33"/>
      <c r="I5" s="33"/>
      <c r="J5" s="33"/>
      <c r="K5" s="33"/>
      <c r="L5" s="33"/>
      <c r="M5" s="33"/>
      <c r="N5" s="33"/>
      <c r="O5" s="33"/>
      <c r="P5" s="33"/>
      <c r="Q5" s="33"/>
      <c r="R5" s="33"/>
    </row>
    <row r="6" spans="2:18">
      <c r="B6" s="34" t="s">
        <v>63</v>
      </c>
      <c r="C6" s="34"/>
      <c r="D6" s="34"/>
      <c r="E6" s="34"/>
      <c r="F6" s="34"/>
      <c r="G6" s="34"/>
      <c r="H6" s="34"/>
      <c r="I6" s="34"/>
      <c r="J6" s="34"/>
      <c r="K6" s="34"/>
      <c r="L6" s="34"/>
      <c r="M6" s="34"/>
      <c r="N6" s="34"/>
      <c r="O6" s="34"/>
      <c r="P6" s="34"/>
      <c r="Q6" s="34"/>
      <c r="R6" s="34"/>
    </row>
    <row r="7" spans="2:18">
      <c r="B7" s="35" t="s">
        <v>64</v>
      </c>
      <c r="C7" s="35"/>
      <c r="D7" s="35"/>
      <c r="E7" s="35"/>
      <c r="F7" s="35"/>
      <c r="G7" s="35"/>
      <c r="H7" s="35"/>
      <c r="I7" s="35"/>
      <c r="J7" s="35"/>
      <c r="K7" s="35"/>
      <c r="L7" s="35"/>
      <c r="M7" s="35"/>
      <c r="N7" s="35"/>
      <c r="O7" s="35"/>
      <c r="P7" s="35"/>
      <c r="Q7" s="35"/>
      <c r="R7" s="35"/>
    </row>
    <row r="8" spans="2:18">
      <c r="B8" s="1"/>
    </row>
    <row r="9" spans="2:18">
      <c r="B9" s="1" t="s">
        <v>58</v>
      </c>
    </row>
    <row r="10" spans="2:18">
      <c r="B10" s="33" t="s">
        <v>65</v>
      </c>
      <c r="C10" s="33"/>
      <c r="D10" s="33"/>
      <c r="E10" s="33"/>
      <c r="F10" s="33"/>
      <c r="G10" s="33"/>
      <c r="H10" s="33"/>
      <c r="I10" s="33"/>
      <c r="J10" s="33"/>
      <c r="K10" s="33"/>
      <c r="L10" s="33"/>
      <c r="M10" s="33"/>
      <c r="N10" s="33"/>
      <c r="O10" s="33"/>
      <c r="P10" s="33"/>
      <c r="Q10" s="33"/>
      <c r="R10" s="33"/>
    </row>
    <row r="11" spans="2:18">
      <c r="B11" s="34" t="s">
        <v>66</v>
      </c>
      <c r="C11" s="34"/>
      <c r="D11" s="34"/>
      <c r="E11" s="34"/>
      <c r="F11" s="34"/>
      <c r="G11" s="34"/>
      <c r="H11" s="34"/>
      <c r="I11" s="34"/>
      <c r="J11" s="34"/>
      <c r="K11" s="34"/>
      <c r="L11" s="34"/>
      <c r="M11" s="34"/>
      <c r="N11" s="34"/>
      <c r="O11" s="34"/>
      <c r="P11" s="34"/>
      <c r="Q11" s="34"/>
      <c r="R11" s="34"/>
    </row>
    <row r="12" spans="2:18">
      <c r="B12" s="34" t="s">
        <v>67</v>
      </c>
      <c r="C12" s="34"/>
      <c r="D12" s="34"/>
      <c r="E12" s="34"/>
      <c r="F12" s="34"/>
      <c r="G12" s="34"/>
      <c r="H12" s="34"/>
      <c r="I12" s="34"/>
      <c r="J12" s="34"/>
      <c r="K12" s="34"/>
      <c r="L12" s="34"/>
      <c r="M12" s="34"/>
      <c r="N12" s="34"/>
      <c r="O12" s="34"/>
      <c r="P12" s="34"/>
      <c r="Q12" s="34"/>
      <c r="R12" s="34"/>
    </row>
    <row r="13" spans="2:18">
      <c r="B13" s="34" t="s">
        <v>68</v>
      </c>
      <c r="C13" s="34"/>
      <c r="D13" s="34"/>
      <c r="E13" s="34"/>
      <c r="F13" s="34"/>
      <c r="G13" s="34"/>
      <c r="H13" s="34"/>
      <c r="I13" s="34"/>
      <c r="J13" s="34"/>
      <c r="K13" s="34"/>
      <c r="L13" s="34"/>
      <c r="M13" s="34"/>
      <c r="N13" s="34"/>
      <c r="O13" s="34"/>
      <c r="P13" s="34"/>
      <c r="Q13" s="34"/>
      <c r="R13" s="34"/>
    </row>
    <row r="14" spans="2:18">
      <c r="B14" s="35" t="s">
        <v>72</v>
      </c>
      <c r="C14" s="35"/>
      <c r="D14" s="35"/>
      <c r="E14" s="35"/>
      <c r="F14" s="35"/>
      <c r="G14" s="35"/>
      <c r="H14" s="35"/>
      <c r="I14" s="35"/>
      <c r="J14" s="35"/>
      <c r="K14" s="35"/>
      <c r="L14" s="35"/>
      <c r="M14" s="35"/>
      <c r="N14" s="35"/>
      <c r="O14" s="35"/>
      <c r="P14" s="35"/>
      <c r="Q14" s="35"/>
      <c r="R14" s="35"/>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Gráficos</vt:lpstr>
      </vt:variant>
      <vt:variant>
        <vt:i4>1</vt:i4>
      </vt:variant>
    </vt:vector>
  </HeadingPairs>
  <TitlesOfParts>
    <vt:vector size="6" baseType="lpstr">
      <vt:lpstr>Conformity Assessment</vt:lpstr>
      <vt:lpstr>Aux_Overlap_Intervals</vt:lpstr>
      <vt:lpstr>Graph_Data</vt:lpstr>
      <vt:lpstr>Instructions &amp; References</vt:lpstr>
      <vt:lpstr>Authors</vt:lpstr>
      <vt:lpstr>Graph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Silva</dc:creator>
  <cp:lastModifiedBy>Ricardo Silva</cp:lastModifiedBy>
  <dcterms:created xsi:type="dcterms:W3CDTF">2015-06-05T18:17:20Z</dcterms:created>
  <dcterms:modified xsi:type="dcterms:W3CDTF">2020-05-10T11:31:35Z</dcterms:modified>
</cp:coreProperties>
</file>