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Ricardo Silva\Desktop\InProgress(100)\Excel_ForMEQ(9)\009_Apos_propostas_Cristina\"/>
    </mc:Choice>
  </mc:AlternateContent>
  <xr:revisionPtr revIDLastSave="0" documentId="13_ncr:1_{4E5AD722-643A-465C-9E00-14723C06D072}" xr6:coauthVersionLast="45" xr6:coauthVersionMax="45" xr10:uidLastSave="{00000000-0000-0000-0000-000000000000}"/>
  <bookViews>
    <workbookView xWindow="-120" yWindow="-120" windowWidth="29040" windowHeight="15840" tabRatio="776" xr2:uid="{00000000-000D-0000-FFFF-FFFF00000000}"/>
  </bookViews>
  <sheets>
    <sheet name="Avaliacao de Conformidade" sheetId="1" r:id="rId1"/>
    <sheet name="Gráfico" sheetId="4" r:id="rId2"/>
    <sheet name="Aux_Sobrepos_Intervalos" sheetId="2" r:id="rId3"/>
    <sheet name="Dados do Gráfico" sheetId="3" r:id="rId4"/>
    <sheet name="Instruções e referências" sheetId="5" r:id="rId5"/>
    <sheet name="Autor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1" l="1"/>
  <c r="O37" i="1"/>
  <c r="H34" i="1" l="1"/>
  <c r="L33" i="1"/>
  <c r="X31" i="1"/>
  <c r="L32" i="1"/>
  <c r="I25" i="1" l="1"/>
  <c r="I23" i="1"/>
  <c r="H32" i="1" s="1"/>
  <c r="M17" i="1"/>
  <c r="L17" i="1"/>
  <c r="H17" i="1"/>
  <c r="M8" i="1"/>
  <c r="M25" i="1" l="1"/>
  <c r="H33" i="1"/>
  <c r="X34" i="1"/>
  <c r="X33" i="1"/>
  <c r="Y33" i="1" l="1"/>
  <c r="X35" i="1"/>
  <c r="X36" i="1"/>
  <c r="X40" i="1" s="1"/>
  <c r="Y34" i="1"/>
  <c r="Y35" i="1" l="1"/>
  <c r="X39" i="1"/>
  <c r="X37" i="1"/>
  <c r="X38" i="1"/>
  <c r="AB38" i="1" s="1"/>
  <c r="Y36" i="1"/>
  <c r="M23" i="1"/>
  <c r="Y37" i="1" l="1"/>
  <c r="AC39" i="1" s="1"/>
  <c r="L36" i="1" s="1"/>
  <c r="AB37" i="1"/>
  <c r="E6" i="2"/>
  <c r="E11" i="2"/>
  <c r="E10" i="2"/>
  <c r="G13" i="2" s="1"/>
  <c r="M33" i="1" l="1"/>
  <c r="D15" i="2"/>
  <c r="N13" i="2"/>
  <c r="E10" i="3"/>
  <c r="F4" i="3"/>
  <c r="H23" i="3" s="1"/>
  <c r="F5" i="3"/>
  <c r="D16" i="2" l="1"/>
  <c r="M32" i="1"/>
  <c r="I23" i="3"/>
  <c r="Y39" i="1"/>
  <c r="E8" i="2"/>
  <c r="E7" i="2"/>
  <c r="Y40" i="1" l="1"/>
  <c r="Y38" i="1"/>
  <c r="F6" i="3"/>
  <c r="F13" i="3" s="1"/>
  <c r="E17" i="3" s="1"/>
  <c r="F7" i="3"/>
  <c r="F14" i="3" s="1"/>
  <c r="F8" i="2"/>
  <c r="G5" i="3"/>
  <c r="F7" i="2"/>
  <c r="G4" i="3"/>
  <c r="K8" i="2"/>
  <c r="F15" i="2" s="1"/>
  <c r="H15" i="2" s="1"/>
  <c r="K7" i="2"/>
  <c r="E15" i="2" s="1"/>
  <c r="G15" i="2" s="1"/>
  <c r="I15" i="2" l="1"/>
  <c r="E16" i="2"/>
  <c r="G16" i="2" s="1"/>
  <c r="E18" i="3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F16" i="2"/>
  <c r="H16" i="2" s="1"/>
  <c r="L7" i="2"/>
  <c r="G6" i="3"/>
  <c r="L8" i="2"/>
  <c r="G7" i="3"/>
  <c r="AC40" i="1"/>
  <c r="L37" i="1" s="1"/>
  <c r="I16" i="2" l="1"/>
  <c r="D17" i="2" s="1"/>
  <c r="G8" i="3"/>
  <c r="G9" i="3"/>
  <c r="F17" i="2" l="1"/>
  <c r="H17" i="2" s="1"/>
  <c r="E17" i="2" l="1"/>
  <c r="G17" i="2" s="1"/>
  <c r="I17" i="2" s="1"/>
  <c r="D18" i="2" l="1"/>
  <c r="F18" i="2" s="1"/>
  <c r="H18" i="2" s="1"/>
  <c r="E18" i="2" l="1"/>
  <c r="G18" i="2" s="1"/>
  <c r="I18" i="2" s="1"/>
  <c r="D19" i="2" l="1"/>
  <c r="F19" i="2" s="1"/>
  <c r="H19" i="2" s="1"/>
  <c r="E19" i="2" l="1"/>
  <c r="G19" i="2" s="1"/>
  <c r="I19" i="2" s="1"/>
  <c r="D20" i="2" l="1"/>
  <c r="F20" i="2" s="1"/>
  <c r="H20" i="2" s="1"/>
  <c r="E20" i="2" l="1"/>
  <c r="G20" i="2" s="1"/>
  <c r="I20" i="2" s="1"/>
  <c r="D21" i="2" l="1"/>
  <c r="F21" i="2" s="1"/>
  <c r="H21" i="2" s="1"/>
  <c r="E21" i="2" l="1"/>
  <c r="G21" i="2" s="1"/>
  <c r="I21" i="2" s="1"/>
  <c r="D22" i="2" l="1"/>
  <c r="F22" i="2" s="1"/>
  <c r="H22" i="2" s="1"/>
  <c r="E22" i="2" l="1"/>
  <c r="G22" i="2" s="1"/>
  <c r="I22" i="2" s="1"/>
  <c r="D23" i="2" l="1"/>
  <c r="F23" i="2" l="1"/>
  <c r="H23" i="2" s="1"/>
  <c r="E23" i="2" l="1"/>
  <c r="G23" i="2" s="1"/>
  <c r="I23" i="2" s="1"/>
  <c r="D24" i="2" l="1"/>
  <c r="F24" i="2" s="1"/>
  <c r="H24" i="2" s="1"/>
  <c r="E24" i="2" l="1"/>
  <c r="G24" i="2" s="1"/>
  <c r="I24" i="2" s="1"/>
  <c r="D25" i="2" l="1"/>
  <c r="F25" i="2" s="1"/>
  <c r="H25" i="2" s="1"/>
  <c r="E25" i="2" l="1"/>
  <c r="G25" i="2" s="1"/>
  <c r="I25" i="2" s="1"/>
  <c r="D26" i="2" l="1"/>
  <c r="F26" i="2" s="1"/>
  <c r="H26" i="2" s="1"/>
  <c r="E26" i="2" l="1"/>
  <c r="G26" i="2" s="1"/>
  <c r="I26" i="2" s="1"/>
  <c r="D27" i="2" l="1"/>
  <c r="F27" i="2" s="1"/>
  <c r="H27" i="2" s="1"/>
  <c r="E27" i="2" l="1"/>
  <c r="G27" i="2" s="1"/>
  <c r="I27" i="2" s="1"/>
  <c r="D28" i="2" l="1"/>
  <c r="F28" i="2" s="1"/>
  <c r="H28" i="2" s="1"/>
  <c r="E28" i="2" l="1"/>
  <c r="G28" i="2" s="1"/>
  <c r="I28" i="2" s="1"/>
  <c r="D29" i="2" l="1"/>
  <c r="F29" i="2" l="1"/>
  <c r="H29" i="2" s="1"/>
  <c r="E29" i="2" l="1"/>
  <c r="G29" i="2" s="1"/>
  <c r="I29" i="2" s="1"/>
  <c r="D30" i="2" l="1"/>
  <c r="F30" i="2" l="1"/>
  <c r="H30" i="2" s="1"/>
  <c r="E30" i="2" l="1"/>
  <c r="G30" i="2" s="1"/>
  <c r="I30" i="2" s="1"/>
  <c r="D31" i="2" l="1"/>
  <c r="F31" i="2" s="1"/>
  <c r="H31" i="2" s="1"/>
  <c r="E31" i="2" l="1"/>
  <c r="G31" i="2" s="1"/>
  <c r="I31" i="2" s="1"/>
  <c r="D32" i="2" l="1"/>
  <c r="F32" i="2" s="1"/>
  <c r="H32" i="2" s="1"/>
  <c r="E32" i="2" l="1"/>
  <c r="G32" i="2" s="1"/>
  <c r="I32" i="2" s="1"/>
  <c r="D33" i="2" l="1"/>
  <c r="F33" i="2" s="1"/>
  <c r="H33" i="2" s="1"/>
  <c r="E33" i="2" l="1"/>
  <c r="G33" i="2" s="1"/>
  <c r="I33" i="2" s="1"/>
  <c r="D34" i="2" l="1"/>
  <c r="F34" i="2" s="1"/>
  <c r="H34" i="2" s="1"/>
  <c r="E34" i="2" l="1"/>
  <c r="G34" i="2" s="1"/>
  <c r="I34" i="2" s="1"/>
  <c r="D35" i="2" l="1"/>
  <c r="F35" i="2" s="1"/>
  <c r="H35" i="2" s="1"/>
  <c r="E35" i="2" l="1"/>
  <c r="G35" i="2" s="1"/>
  <c r="I35" i="2" s="1"/>
  <c r="D36" i="2" l="1"/>
  <c r="F36" i="2" s="1"/>
  <c r="H36" i="2" s="1"/>
  <c r="E36" i="2" l="1"/>
  <c r="G36" i="2" s="1"/>
  <c r="I36" i="2" s="1"/>
  <c r="D37" i="2" l="1"/>
  <c r="F37" i="2" s="1"/>
  <c r="H37" i="2" s="1"/>
  <c r="E37" i="2" l="1"/>
  <c r="G37" i="2" s="1"/>
  <c r="I37" i="2" s="1"/>
  <c r="D38" i="2" l="1"/>
  <c r="F38" i="2" s="1"/>
  <c r="H38" i="2" s="1"/>
  <c r="E38" i="2" l="1"/>
  <c r="G38" i="2" s="1"/>
  <c r="I38" i="2" s="1"/>
  <c r="D39" i="2" l="1"/>
  <c r="F39" i="2" l="1"/>
  <c r="H39" i="2" s="1"/>
  <c r="E39" i="2" l="1"/>
  <c r="G39" i="2" s="1"/>
  <c r="I39" i="2" s="1"/>
  <c r="D40" i="2" l="1"/>
  <c r="F40" i="2" s="1"/>
  <c r="H40" i="2" s="1"/>
  <c r="E40" i="2" l="1"/>
  <c r="G40" i="2" s="1"/>
  <c r="I40" i="2" s="1"/>
  <c r="D41" i="2" l="1"/>
  <c r="F41" i="2" s="1"/>
  <c r="H41" i="2" s="1"/>
  <c r="E41" i="2" l="1"/>
  <c r="G41" i="2" s="1"/>
  <c r="I41" i="2" s="1"/>
  <c r="D42" i="2" l="1"/>
  <c r="F42" i="2" s="1"/>
  <c r="H42" i="2" s="1"/>
  <c r="E42" i="2" l="1"/>
  <c r="G42" i="2" s="1"/>
  <c r="I42" i="2" s="1"/>
  <c r="D43" i="2" l="1"/>
  <c r="F43" i="2" s="1"/>
  <c r="H43" i="2" s="1"/>
  <c r="E43" i="2" l="1"/>
  <c r="G43" i="2" s="1"/>
  <c r="I43" i="2" s="1"/>
  <c r="D44" i="2" l="1"/>
  <c r="F44" i="2" s="1"/>
  <c r="H44" i="2" s="1"/>
  <c r="E44" i="2" l="1"/>
  <c r="G44" i="2" s="1"/>
  <c r="I44" i="2" s="1"/>
  <c r="D45" i="2" l="1"/>
  <c r="F45" i="2" s="1"/>
  <c r="H45" i="2" s="1"/>
  <c r="E45" i="2" l="1"/>
  <c r="G45" i="2" s="1"/>
  <c r="I45" i="2" s="1"/>
  <c r="D46" i="2" l="1"/>
  <c r="F46" i="2" s="1"/>
  <c r="H46" i="2" s="1"/>
  <c r="E46" i="2" l="1"/>
  <c r="G46" i="2" s="1"/>
  <c r="I46" i="2" s="1"/>
  <c r="D47" i="2" l="1"/>
  <c r="F47" i="2" s="1"/>
  <c r="H47" i="2" s="1"/>
  <c r="E47" i="2" l="1"/>
  <c r="G47" i="2" s="1"/>
  <c r="I47" i="2" s="1"/>
  <c r="D48" i="2" l="1"/>
  <c r="F48" i="2" s="1"/>
  <c r="H48" i="2" s="1"/>
  <c r="E48" i="2" l="1"/>
  <c r="G48" i="2" s="1"/>
  <c r="I48" i="2" s="1"/>
  <c r="D49" i="2" l="1"/>
  <c r="F49" i="2" s="1"/>
  <c r="H49" i="2" s="1"/>
  <c r="E49" i="2" l="1"/>
  <c r="G49" i="2" s="1"/>
  <c r="I49" i="2" s="1"/>
  <c r="D50" i="2" l="1"/>
  <c r="F50" i="2" s="1"/>
  <c r="H50" i="2" s="1"/>
  <c r="E50" i="2" l="1"/>
  <c r="G50" i="2" s="1"/>
  <c r="I50" i="2" s="1"/>
  <c r="D51" i="2" l="1"/>
  <c r="F51" i="2" s="1"/>
  <c r="H51" i="2" s="1"/>
  <c r="E51" i="2" l="1"/>
  <c r="G51" i="2" s="1"/>
  <c r="I51" i="2" s="1"/>
  <c r="D52" i="2" l="1"/>
  <c r="F52" i="2" s="1"/>
  <c r="H52" i="2" s="1"/>
  <c r="E52" i="2" l="1"/>
  <c r="G52" i="2" s="1"/>
  <c r="I52" i="2" s="1"/>
  <c r="D53" i="2" l="1"/>
  <c r="F53" i="2" s="1"/>
  <c r="H53" i="2" s="1"/>
  <c r="E53" i="2" l="1"/>
  <c r="G53" i="2" s="1"/>
  <c r="I53" i="2" s="1"/>
  <c r="D54" i="2" l="1"/>
  <c r="F54" i="2" s="1"/>
  <c r="H54" i="2" s="1"/>
  <c r="E54" i="2" l="1"/>
  <c r="G54" i="2" s="1"/>
  <c r="I54" i="2" s="1"/>
  <c r="D55" i="2" l="1"/>
  <c r="F55" i="2" s="1"/>
  <c r="H55" i="2" s="1"/>
  <c r="E55" i="2" l="1"/>
  <c r="G55" i="2" s="1"/>
  <c r="I55" i="2" s="1"/>
  <c r="D56" i="2" l="1"/>
  <c r="F56" i="2" s="1"/>
  <c r="H56" i="2" s="1"/>
  <c r="E56" i="2" l="1"/>
  <c r="G56" i="2" s="1"/>
  <c r="I56" i="2" s="1"/>
  <c r="D57" i="2" l="1"/>
  <c r="F57" i="2" s="1"/>
  <c r="H57" i="2" s="1"/>
  <c r="E57" i="2" l="1"/>
  <c r="G57" i="2" s="1"/>
  <c r="I57" i="2" s="1"/>
  <c r="D58" i="2" l="1"/>
  <c r="F58" i="2" s="1"/>
  <c r="H58" i="2" s="1"/>
  <c r="E58" i="2" l="1"/>
  <c r="G58" i="2" s="1"/>
  <c r="I58" i="2" s="1"/>
  <c r="D59" i="2" l="1"/>
  <c r="F59" i="2" s="1"/>
  <c r="H59" i="2" s="1"/>
  <c r="E59" i="2" l="1"/>
  <c r="G59" i="2" s="1"/>
  <c r="I59" i="2" s="1"/>
  <c r="D60" i="2" l="1"/>
  <c r="F60" i="2" s="1"/>
  <c r="H60" i="2" s="1"/>
  <c r="E60" i="2" l="1"/>
  <c r="G60" i="2" s="1"/>
  <c r="I60" i="2" s="1"/>
  <c r="D61" i="2" l="1"/>
  <c r="F61" i="2" s="1"/>
  <c r="H61" i="2" s="1"/>
  <c r="E61" i="2" l="1"/>
  <c r="G61" i="2" s="1"/>
  <c r="I61" i="2" s="1"/>
  <c r="D62" i="2" l="1"/>
  <c r="F62" i="2" s="1"/>
  <c r="H62" i="2" s="1"/>
  <c r="E62" i="2" l="1"/>
  <c r="G62" i="2" s="1"/>
  <c r="I62" i="2" s="1"/>
  <c r="D63" i="2" l="1"/>
  <c r="F63" i="2" s="1"/>
  <c r="H63" i="2" s="1"/>
  <c r="E63" i="2" l="1"/>
  <c r="G63" i="2" s="1"/>
  <c r="I63" i="2" s="1"/>
  <c r="D64" i="2" l="1"/>
  <c r="F64" i="2" s="1"/>
  <c r="H64" i="2" s="1"/>
  <c r="E64" i="2" l="1"/>
  <c r="G64" i="2" s="1"/>
  <c r="I64" i="2" s="1"/>
  <c r="D65" i="2" l="1"/>
  <c r="F65" i="2" s="1"/>
  <c r="H65" i="2" s="1"/>
  <c r="E65" i="2" l="1"/>
  <c r="G65" i="2" s="1"/>
  <c r="I65" i="2" s="1"/>
  <c r="D66" i="2" l="1"/>
  <c r="F66" i="2" s="1"/>
  <c r="H66" i="2" s="1"/>
  <c r="E66" i="2" l="1"/>
  <c r="G66" i="2" s="1"/>
  <c r="I66" i="2" s="1"/>
  <c r="D67" i="2" l="1"/>
  <c r="F67" i="2" s="1"/>
  <c r="H67" i="2" s="1"/>
  <c r="E67" i="2" l="1"/>
  <c r="G67" i="2" s="1"/>
  <c r="I67" i="2" s="1"/>
  <c r="D68" i="2" l="1"/>
  <c r="F68" i="2" s="1"/>
  <c r="H68" i="2" s="1"/>
  <c r="E68" i="2" l="1"/>
  <c r="G68" i="2" s="1"/>
  <c r="I68" i="2" s="1"/>
  <c r="D69" i="2" l="1"/>
  <c r="F69" i="2" s="1"/>
  <c r="H69" i="2" s="1"/>
  <c r="E69" i="2" l="1"/>
  <c r="G69" i="2" s="1"/>
  <c r="I69" i="2" s="1"/>
  <c r="D70" i="2" l="1"/>
  <c r="F70" i="2" s="1"/>
  <c r="H70" i="2" s="1"/>
  <c r="E70" i="2" l="1"/>
  <c r="G70" i="2" s="1"/>
  <c r="I70" i="2" s="1"/>
  <c r="D71" i="2" l="1"/>
  <c r="F71" i="2" s="1"/>
  <c r="H71" i="2" s="1"/>
  <c r="E71" i="2" l="1"/>
  <c r="G71" i="2" s="1"/>
  <c r="I71" i="2" s="1"/>
  <c r="D72" i="2" l="1"/>
  <c r="F72" i="2" s="1"/>
  <c r="H72" i="2" s="1"/>
  <c r="E72" i="2" l="1"/>
  <c r="G72" i="2" s="1"/>
  <c r="I72" i="2" s="1"/>
  <c r="D73" i="2" l="1"/>
  <c r="F73" i="2" s="1"/>
  <c r="H73" i="2" s="1"/>
  <c r="E73" i="2" l="1"/>
  <c r="G73" i="2" s="1"/>
  <c r="I73" i="2" s="1"/>
  <c r="D74" i="2" l="1"/>
  <c r="F74" i="2" s="1"/>
  <c r="H74" i="2" s="1"/>
  <c r="E74" i="2" l="1"/>
  <c r="G74" i="2" s="1"/>
  <c r="I74" i="2" s="1"/>
  <c r="D75" i="2" l="1"/>
  <c r="F75" i="2" s="1"/>
  <c r="H75" i="2" s="1"/>
  <c r="E75" i="2" l="1"/>
  <c r="G75" i="2" s="1"/>
  <c r="I75" i="2" s="1"/>
  <c r="D76" i="2" l="1"/>
  <c r="F76" i="2" s="1"/>
  <c r="H76" i="2" s="1"/>
  <c r="E76" i="2" l="1"/>
  <c r="G76" i="2" s="1"/>
  <c r="I76" i="2" s="1"/>
  <c r="D77" i="2" l="1"/>
  <c r="F77" i="2" s="1"/>
  <c r="H77" i="2" s="1"/>
  <c r="E77" i="2" l="1"/>
  <c r="G77" i="2" s="1"/>
  <c r="I77" i="2" s="1"/>
  <c r="D78" i="2" l="1"/>
  <c r="F78" i="2" s="1"/>
  <c r="H78" i="2" s="1"/>
  <c r="E78" i="2" l="1"/>
  <c r="G78" i="2" s="1"/>
  <c r="I78" i="2" s="1"/>
  <c r="D79" i="2" l="1"/>
  <c r="F79" i="2" s="1"/>
  <c r="H79" i="2" s="1"/>
  <c r="E79" i="2" l="1"/>
  <c r="G79" i="2" s="1"/>
  <c r="I79" i="2" s="1"/>
  <c r="D80" i="2" l="1"/>
  <c r="F80" i="2" s="1"/>
  <c r="H80" i="2" s="1"/>
  <c r="E80" i="2" l="1"/>
  <c r="G80" i="2" s="1"/>
  <c r="I80" i="2" s="1"/>
  <c r="D81" i="2" l="1"/>
  <c r="F81" i="2" s="1"/>
  <c r="H81" i="2" s="1"/>
  <c r="E81" i="2" l="1"/>
  <c r="G81" i="2" s="1"/>
  <c r="I81" i="2" s="1"/>
  <c r="D82" i="2" l="1"/>
  <c r="F82" i="2" s="1"/>
  <c r="H82" i="2" s="1"/>
  <c r="E82" i="2" l="1"/>
  <c r="G82" i="2" s="1"/>
  <c r="I82" i="2" s="1"/>
  <c r="D83" i="2" l="1"/>
  <c r="F83" i="2" s="1"/>
  <c r="H83" i="2" s="1"/>
  <c r="E83" i="2" l="1"/>
  <c r="G83" i="2" s="1"/>
  <c r="I83" i="2" s="1"/>
  <c r="D84" i="2" l="1"/>
  <c r="F84" i="2" s="1"/>
  <c r="H84" i="2" s="1"/>
  <c r="E84" i="2" l="1"/>
  <c r="G84" i="2" s="1"/>
  <c r="I84" i="2" s="1"/>
  <c r="D85" i="2" l="1"/>
  <c r="F85" i="2" s="1"/>
  <c r="H85" i="2" s="1"/>
  <c r="E85" i="2" l="1"/>
  <c r="G85" i="2" s="1"/>
  <c r="I85" i="2" s="1"/>
  <c r="D86" i="2" l="1"/>
  <c r="F86" i="2" s="1"/>
  <c r="H86" i="2" s="1"/>
  <c r="E86" i="2" l="1"/>
  <c r="G86" i="2" s="1"/>
  <c r="I86" i="2" s="1"/>
  <c r="D87" i="2" l="1"/>
  <c r="F87" i="2" s="1"/>
  <c r="H87" i="2" s="1"/>
  <c r="E87" i="2" l="1"/>
  <c r="G87" i="2" s="1"/>
  <c r="I87" i="2" s="1"/>
  <c r="D88" i="2" l="1"/>
  <c r="F88" i="2" s="1"/>
  <c r="H88" i="2" s="1"/>
  <c r="E88" i="2" l="1"/>
  <c r="G88" i="2" s="1"/>
  <c r="I88" i="2" s="1"/>
  <c r="D89" i="2" l="1"/>
  <c r="F89" i="2" s="1"/>
  <c r="H89" i="2" s="1"/>
  <c r="E89" i="2" l="1"/>
  <c r="G89" i="2" s="1"/>
  <c r="I89" i="2" s="1"/>
  <c r="D90" i="2" l="1"/>
  <c r="F90" i="2" s="1"/>
  <c r="H90" i="2" s="1"/>
  <c r="E90" i="2" l="1"/>
  <c r="G90" i="2" s="1"/>
  <c r="I90" i="2" s="1"/>
  <c r="D91" i="2" l="1"/>
  <c r="F91" i="2" s="1"/>
  <c r="H91" i="2" s="1"/>
  <c r="E91" i="2" l="1"/>
  <c r="G91" i="2" s="1"/>
  <c r="I91" i="2" s="1"/>
  <c r="D92" i="2" l="1"/>
  <c r="F92" i="2" s="1"/>
  <c r="H92" i="2" s="1"/>
  <c r="E92" i="2" l="1"/>
  <c r="G92" i="2" s="1"/>
  <c r="I92" i="2" s="1"/>
  <c r="D93" i="2" l="1"/>
  <c r="F93" i="2" s="1"/>
  <c r="H93" i="2" s="1"/>
  <c r="E93" i="2" l="1"/>
  <c r="G93" i="2" s="1"/>
  <c r="I93" i="2" s="1"/>
  <c r="D94" i="2" l="1"/>
  <c r="F94" i="2" s="1"/>
  <c r="H94" i="2" s="1"/>
  <c r="E94" i="2" l="1"/>
  <c r="G94" i="2" s="1"/>
  <c r="I94" i="2" s="1"/>
  <c r="D95" i="2" l="1"/>
  <c r="F95" i="2" s="1"/>
  <c r="H95" i="2" s="1"/>
  <c r="E95" i="2" l="1"/>
  <c r="G95" i="2" s="1"/>
  <c r="I95" i="2" s="1"/>
  <c r="D96" i="2" l="1"/>
  <c r="F96" i="2" s="1"/>
  <c r="H96" i="2" s="1"/>
  <c r="E96" i="2" l="1"/>
  <c r="G96" i="2" s="1"/>
  <c r="I96" i="2" s="1"/>
  <c r="D97" i="2" l="1"/>
  <c r="F97" i="2" s="1"/>
  <c r="H97" i="2" s="1"/>
  <c r="E97" i="2" l="1"/>
  <c r="G97" i="2" s="1"/>
  <c r="I97" i="2" s="1"/>
  <c r="D98" i="2" l="1"/>
  <c r="F98" i="2" s="1"/>
  <c r="H98" i="2" s="1"/>
  <c r="E98" i="2" l="1"/>
  <c r="G98" i="2" s="1"/>
  <c r="I98" i="2" s="1"/>
  <c r="D99" i="2" l="1"/>
  <c r="F99" i="2" s="1"/>
  <c r="H99" i="2" s="1"/>
  <c r="E99" i="2" l="1"/>
  <c r="G99" i="2" s="1"/>
  <c r="I99" i="2" s="1"/>
  <c r="D100" i="2" l="1"/>
  <c r="F100" i="2" s="1"/>
  <c r="H100" i="2" s="1"/>
  <c r="E100" i="2" l="1"/>
  <c r="G100" i="2" s="1"/>
  <c r="I100" i="2" s="1"/>
  <c r="D101" i="2" l="1"/>
  <c r="F101" i="2" s="1"/>
  <c r="H101" i="2" s="1"/>
  <c r="E101" i="2" l="1"/>
  <c r="G101" i="2" s="1"/>
  <c r="I101" i="2" s="1"/>
  <c r="D102" i="2" l="1"/>
  <c r="F102" i="2" s="1"/>
  <c r="H102" i="2" s="1"/>
  <c r="E102" i="2" l="1"/>
  <c r="G102" i="2" s="1"/>
  <c r="I102" i="2" s="1"/>
  <c r="D103" i="2" l="1"/>
  <c r="F103" i="2" s="1"/>
  <c r="H103" i="2" s="1"/>
  <c r="E103" i="2" l="1"/>
  <c r="G103" i="2" s="1"/>
  <c r="I103" i="2" s="1"/>
  <c r="D104" i="2" l="1"/>
  <c r="F104" i="2" s="1"/>
  <c r="H104" i="2" s="1"/>
  <c r="E104" i="2" l="1"/>
  <c r="G104" i="2" s="1"/>
  <c r="I104" i="2" s="1"/>
  <c r="D105" i="2" l="1"/>
  <c r="F105" i="2" s="1"/>
  <c r="H105" i="2" s="1"/>
  <c r="E105" i="2" l="1"/>
  <c r="G105" i="2" s="1"/>
  <c r="I105" i="2" s="1"/>
  <c r="D106" i="2" l="1"/>
  <c r="F106" i="2" s="1"/>
  <c r="H106" i="2" s="1"/>
  <c r="E106" i="2" l="1"/>
  <c r="G106" i="2" s="1"/>
  <c r="I106" i="2" s="1"/>
  <c r="D107" i="2" l="1"/>
  <c r="F107" i="2" s="1"/>
  <c r="H107" i="2" s="1"/>
  <c r="E107" i="2" l="1"/>
  <c r="G107" i="2" s="1"/>
  <c r="I107" i="2" s="1"/>
  <c r="D108" i="2" l="1"/>
  <c r="F108" i="2" s="1"/>
  <c r="H108" i="2" s="1"/>
  <c r="E108" i="2" l="1"/>
  <c r="G108" i="2" s="1"/>
  <c r="I108" i="2" s="1"/>
  <c r="D109" i="2" l="1"/>
  <c r="F109" i="2" s="1"/>
  <c r="H109" i="2" s="1"/>
  <c r="E109" i="2" l="1"/>
  <c r="G109" i="2" s="1"/>
  <c r="I109" i="2" s="1"/>
  <c r="D110" i="2" l="1"/>
  <c r="F110" i="2" s="1"/>
  <c r="H110" i="2" s="1"/>
  <c r="E110" i="2" l="1"/>
  <c r="G110" i="2" s="1"/>
  <c r="I110" i="2" s="1"/>
  <c r="D111" i="2" l="1"/>
  <c r="F111" i="2" s="1"/>
  <c r="H111" i="2" s="1"/>
  <c r="E111" i="2" l="1"/>
  <c r="G111" i="2" s="1"/>
  <c r="I111" i="2" s="1"/>
  <c r="D112" i="2" l="1"/>
  <c r="F112" i="2" s="1"/>
  <c r="H112" i="2" s="1"/>
  <c r="E112" i="2" l="1"/>
  <c r="G112" i="2" s="1"/>
  <c r="I112" i="2" s="1"/>
  <c r="D113" i="2" l="1"/>
  <c r="F113" i="2" s="1"/>
  <c r="H113" i="2" s="1"/>
  <c r="E113" i="2" l="1"/>
  <c r="G113" i="2" s="1"/>
  <c r="I113" i="2" s="1"/>
  <c r="D114" i="2" l="1"/>
  <c r="F114" i="2" s="1"/>
  <c r="H114" i="2" s="1"/>
  <c r="E114" i="2" l="1"/>
  <c r="G114" i="2" s="1"/>
  <c r="I114" i="2" s="1"/>
  <c r="D115" i="2" l="1"/>
  <c r="F115" i="2" s="1"/>
  <c r="H115" i="2" s="1"/>
  <c r="E115" i="2" l="1"/>
  <c r="G115" i="2" s="1"/>
  <c r="I115" i="2" s="1"/>
  <c r="D116" i="2" l="1"/>
  <c r="F116" i="2" s="1"/>
  <c r="H116" i="2" s="1"/>
  <c r="E116" i="2" l="1"/>
  <c r="G116" i="2" s="1"/>
  <c r="I116" i="2" s="1"/>
  <c r="D117" i="2" l="1"/>
  <c r="F117" i="2" s="1"/>
  <c r="H117" i="2" s="1"/>
  <c r="E117" i="2" l="1"/>
  <c r="G117" i="2" s="1"/>
  <c r="I117" i="2" s="1"/>
  <c r="D118" i="2" l="1"/>
  <c r="F118" i="2" s="1"/>
  <c r="H118" i="2" s="1"/>
  <c r="E118" i="2" l="1"/>
  <c r="G118" i="2" s="1"/>
  <c r="I118" i="2" s="1"/>
  <c r="D119" i="2" l="1"/>
  <c r="F119" i="2" s="1"/>
  <c r="H119" i="2" s="1"/>
  <c r="E119" i="2" l="1"/>
  <c r="G119" i="2" s="1"/>
  <c r="I119" i="2" s="1"/>
  <c r="D120" i="2" l="1"/>
  <c r="F120" i="2" s="1"/>
  <c r="H120" i="2" s="1"/>
  <c r="E120" i="2" l="1"/>
  <c r="G120" i="2" s="1"/>
  <c r="I120" i="2" s="1"/>
  <c r="D121" i="2" l="1"/>
  <c r="F121" i="2" s="1"/>
  <c r="H121" i="2" s="1"/>
  <c r="E121" i="2" l="1"/>
  <c r="G121" i="2" s="1"/>
  <c r="I121" i="2" s="1"/>
  <c r="D122" i="2" l="1"/>
  <c r="F122" i="2" s="1"/>
  <c r="H122" i="2" s="1"/>
  <c r="E122" i="2" l="1"/>
  <c r="G122" i="2" s="1"/>
  <c r="I122" i="2" s="1"/>
  <c r="D123" i="2" l="1"/>
  <c r="F123" i="2" s="1"/>
  <c r="H123" i="2" s="1"/>
  <c r="E123" i="2" l="1"/>
  <c r="G123" i="2" s="1"/>
  <c r="I123" i="2" s="1"/>
  <c r="D124" i="2" l="1"/>
  <c r="F124" i="2" s="1"/>
  <c r="H124" i="2" s="1"/>
  <c r="E124" i="2" l="1"/>
  <c r="G124" i="2" s="1"/>
  <c r="I124" i="2" s="1"/>
  <c r="D125" i="2" l="1"/>
  <c r="F125" i="2" s="1"/>
  <c r="H125" i="2" s="1"/>
  <c r="E125" i="2" l="1"/>
  <c r="G125" i="2" s="1"/>
  <c r="I125" i="2" s="1"/>
  <c r="D126" i="2" l="1"/>
  <c r="F126" i="2" s="1"/>
  <c r="H126" i="2" s="1"/>
  <c r="E126" i="2" l="1"/>
  <c r="G126" i="2" s="1"/>
  <c r="I126" i="2" s="1"/>
  <c r="D127" i="2" l="1"/>
  <c r="F127" i="2" s="1"/>
  <c r="H127" i="2" s="1"/>
  <c r="E127" i="2" l="1"/>
  <c r="G127" i="2" s="1"/>
  <c r="I127" i="2" s="1"/>
  <c r="D128" i="2" l="1"/>
  <c r="F128" i="2" s="1"/>
  <c r="H128" i="2" s="1"/>
  <c r="E128" i="2" l="1"/>
  <c r="G128" i="2" s="1"/>
  <c r="I128" i="2" s="1"/>
  <c r="D129" i="2" l="1"/>
  <c r="F129" i="2" s="1"/>
  <c r="H129" i="2" s="1"/>
  <c r="E129" i="2" l="1"/>
  <c r="G129" i="2" s="1"/>
  <c r="I129" i="2" s="1"/>
  <c r="D130" i="2" l="1"/>
  <c r="F130" i="2" s="1"/>
  <c r="H130" i="2" s="1"/>
  <c r="E130" i="2" l="1"/>
  <c r="G130" i="2" s="1"/>
  <c r="I130" i="2" s="1"/>
  <c r="D131" i="2" l="1"/>
  <c r="F131" i="2" s="1"/>
  <c r="H131" i="2" s="1"/>
  <c r="E131" i="2" l="1"/>
  <c r="G131" i="2" s="1"/>
  <c r="I131" i="2" s="1"/>
  <c r="D132" i="2" l="1"/>
  <c r="F132" i="2" s="1"/>
  <c r="H132" i="2" s="1"/>
  <c r="E132" i="2" l="1"/>
  <c r="G132" i="2" s="1"/>
  <c r="I132" i="2" s="1"/>
  <c r="D133" i="2" l="1"/>
  <c r="F133" i="2" s="1"/>
  <c r="H133" i="2" s="1"/>
  <c r="E133" i="2" l="1"/>
  <c r="G133" i="2" s="1"/>
  <c r="I133" i="2" s="1"/>
  <c r="D134" i="2" l="1"/>
  <c r="F134" i="2" s="1"/>
  <c r="H134" i="2" s="1"/>
  <c r="E134" i="2" l="1"/>
  <c r="G134" i="2" s="1"/>
  <c r="I134" i="2" s="1"/>
  <c r="D135" i="2" l="1"/>
  <c r="F135" i="2" s="1"/>
  <c r="H135" i="2" s="1"/>
  <c r="E135" i="2" l="1"/>
  <c r="G135" i="2" s="1"/>
  <c r="I135" i="2" s="1"/>
  <c r="D136" i="2" l="1"/>
  <c r="F136" i="2" s="1"/>
  <c r="H136" i="2" s="1"/>
  <c r="E136" i="2" l="1"/>
  <c r="G136" i="2" s="1"/>
  <c r="I136" i="2" s="1"/>
  <c r="D137" i="2" l="1"/>
  <c r="F137" i="2" s="1"/>
  <c r="H137" i="2" s="1"/>
  <c r="E137" i="2" l="1"/>
  <c r="G137" i="2" s="1"/>
  <c r="I137" i="2" s="1"/>
  <c r="D138" i="2" l="1"/>
  <c r="F138" i="2" s="1"/>
  <c r="H138" i="2" s="1"/>
  <c r="E138" i="2" l="1"/>
  <c r="G138" i="2" s="1"/>
  <c r="I138" i="2" s="1"/>
  <c r="D139" i="2" l="1"/>
  <c r="F139" i="2" s="1"/>
  <c r="H139" i="2" s="1"/>
  <c r="E139" i="2" l="1"/>
  <c r="G139" i="2" s="1"/>
  <c r="I139" i="2" s="1"/>
  <c r="D140" i="2" l="1"/>
  <c r="F140" i="2" s="1"/>
  <c r="H140" i="2" s="1"/>
  <c r="E140" i="2" l="1"/>
  <c r="G140" i="2" s="1"/>
  <c r="I140" i="2" s="1"/>
  <c r="D141" i="2" l="1"/>
  <c r="F141" i="2" s="1"/>
  <c r="H141" i="2" s="1"/>
  <c r="E141" i="2" l="1"/>
  <c r="G141" i="2" s="1"/>
  <c r="I141" i="2" s="1"/>
  <c r="D142" i="2" l="1"/>
  <c r="F142" i="2" s="1"/>
  <c r="H142" i="2" s="1"/>
  <c r="E142" i="2" l="1"/>
  <c r="G142" i="2" s="1"/>
  <c r="I142" i="2" s="1"/>
  <c r="D143" i="2" l="1"/>
  <c r="F143" i="2" s="1"/>
  <c r="H143" i="2" s="1"/>
  <c r="E143" i="2" l="1"/>
  <c r="G143" i="2" s="1"/>
  <c r="I143" i="2" s="1"/>
  <c r="D144" i="2" l="1"/>
  <c r="F144" i="2" s="1"/>
  <c r="H144" i="2" s="1"/>
  <c r="E144" i="2" l="1"/>
  <c r="G144" i="2" s="1"/>
  <c r="I144" i="2" s="1"/>
  <c r="D145" i="2" l="1"/>
  <c r="F145" i="2" s="1"/>
  <c r="H145" i="2" s="1"/>
  <c r="E145" i="2" l="1"/>
  <c r="G145" i="2" s="1"/>
  <c r="I145" i="2" s="1"/>
  <c r="D146" i="2" l="1"/>
  <c r="F146" i="2" s="1"/>
  <c r="H146" i="2" s="1"/>
  <c r="E146" i="2" l="1"/>
  <c r="G146" i="2" s="1"/>
  <c r="I146" i="2" s="1"/>
  <c r="D147" i="2" l="1"/>
  <c r="F147" i="2" s="1"/>
  <c r="H147" i="2" s="1"/>
  <c r="E147" i="2" l="1"/>
  <c r="G147" i="2" s="1"/>
  <c r="I147" i="2" s="1"/>
  <c r="D148" i="2" l="1"/>
  <c r="F148" i="2" s="1"/>
  <c r="H148" i="2" s="1"/>
  <c r="E148" i="2" l="1"/>
  <c r="G148" i="2" s="1"/>
  <c r="I148" i="2" s="1"/>
  <c r="D149" i="2" l="1"/>
  <c r="F149" i="2" s="1"/>
  <c r="H149" i="2" s="1"/>
  <c r="E149" i="2" l="1"/>
  <c r="G149" i="2" s="1"/>
  <c r="I149" i="2" s="1"/>
  <c r="D150" i="2" l="1"/>
  <c r="F150" i="2" s="1"/>
  <c r="H150" i="2" s="1"/>
  <c r="E150" i="2" l="1"/>
  <c r="G150" i="2" s="1"/>
  <c r="I150" i="2" s="1"/>
  <c r="D151" i="2" l="1"/>
  <c r="F151" i="2" s="1"/>
  <c r="H151" i="2" s="1"/>
  <c r="E151" i="2" l="1"/>
  <c r="G151" i="2" s="1"/>
  <c r="I151" i="2" s="1"/>
  <c r="D152" i="2" l="1"/>
  <c r="F152" i="2" s="1"/>
  <c r="H152" i="2" s="1"/>
  <c r="E152" i="2" l="1"/>
  <c r="G152" i="2" s="1"/>
  <c r="I152" i="2" s="1"/>
  <c r="D153" i="2" l="1"/>
  <c r="F153" i="2" s="1"/>
  <c r="H153" i="2" s="1"/>
  <c r="E153" i="2" l="1"/>
  <c r="G153" i="2" s="1"/>
  <c r="I153" i="2" s="1"/>
  <c r="D154" i="2" l="1"/>
  <c r="F154" i="2" s="1"/>
  <c r="H154" i="2" s="1"/>
  <c r="E154" i="2" l="1"/>
  <c r="G154" i="2" s="1"/>
  <c r="I154" i="2" s="1"/>
  <c r="D155" i="2" l="1"/>
  <c r="F155" i="2" s="1"/>
  <c r="H155" i="2" s="1"/>
  <c r="E155" i="2" l="1"/>
  <c r="G155" i="2" s="1"/>
  <c r="I155" i="2" s="1"/>
  <c r="D156" i="2" l="1"/>
  <c r="F156" i="2" s="1"/>
  <c r="H156" i="2" s="1"/>
  <c r="E156" i="2" l="1"/>
  <c r="G156" i="2" s="1"/>
  <c r="I156" i="2" s="1"/>
  <c r="D157" i="2" l="1"/>
  <c r="F157" i="2" s="1"/>
  <c r="H157" i="2" s="1"/>
  <c r="E157" i="2" l="1"/>
  <c r="G157" i="2" s="1"/>
  <c r="I157" i="2" s="1"/>
  <c r="D158" i="2" l="1"/>
  <c r="F158" i="2" s="1"/>
  <c r="H158" i="2" s="1"/>
  <c r="E158" i="2" l="1"/>
  <c r="G158" i="2" s="1"/>
  <c r="I158" i="2" s="1"/>
  <c r="D159" i="2" l="1"/>
  <c r="F159" i="2" s="1"/>
  <c r="H159" i="2" s="1"/>
  <c r="E159" i="2" l="1"/>
  <c r="G159" i="2" s="1"/>
  <c r="I159" i="2" s="1"/>
  <c r="D160" i="2" l="1"/>
  <c r="F160" i="2" s="1"/>
  <c r="H160" i="2" s="1"/>
  <c r="E160" i="2" l="1"/>
  <c r="G160" i="2" s="1"/>
  <c r="I160" i="2" s="1"/>
  <c r="D161" i="2" l="1"/>
  <c r="F161" i="2" s="1"/>
  <c r="H161" i="2" s="1"/>
  <c r="E161" i="2" l="1"/>
  <c r="G161" i="2" s="1"/>
  <c r="I161" i="2" s="1"/>
  <c r="D162" i="2" l="1"/>
  <c r="F162" i="2" s="1"/>
  <c r="H162" i="2" s="1"/>
  <c r="E162" i="2" l="1"/>
  <c r="G162" i="2" s="1"/>
  <c r="I162" i="2" s="1"/>
  <c r="D163" i="2" l="1"/>
  <c r="F163" i="2" s="1"/>
  <c r="H163" i="2" s="1"/>
  <c r="E163" i="2" l="1"/>
  <c r="G163" i="2" s="1"/>
  <c r="I163" i="2" s="1"/>
  <c r="D164" i="2" l="1"/>
  <c r="F164" i="2" s="1"/>
  <c r="H164" i="2" s="1"/>
  <c r="E164" i="2" l="1"/>
  <c r="G164" i="2" s="1"/>
  <c r="I164" i="2" s="1"/>
  <c r="D165" i="2" l="1"/>
  <c r="F165" i="2" s="1"/>
  <c r="H165" i="2" s="1"/>
  <c r="E165" i="2" l="1"/>
  <c r="G165" i="2" s="1"/>
  <c r="I165" i="2" s="1"/>
  <c r="D166" i="2" l="1"/>
  <c r="F166" i="2" s="1"/>
  <c r="H166" i="2" s="1"/>
  <c r="E166" i="2" l="1"/>
  <c r="G166" i="2" s="1"/>
  <c r="I166" i="2" s="1"/>
  <c r="D167" i="2" l="1"/>
  <c r="F167" i="2" s="1"/>
  <c r="H167" i="2" s="1"/>
  <c r="E167" i="2" l="1"/>
  <c r="G167" i="2" s="1"/>
  <c r="I167" i="2" s="1"/>
  <c r="D168" i="2" l="1"/>
  <c r="F168" i="2" s="1"/>
  <c r="H168" i="2" s="1"/>
  <c r="E168" i="2" l="1"/>
  <c r="G168" i="2" s="1"/>
  <c r="I168" i="2" s="1"/>
  <c r="D169" i="2" l="1"/>
  <c r="F169" i="2" s="1"/>
  <c r="H169" i="2" s="1"/>
  <c r="E169" i="2" l="1"/>
  <c r="G169" i="2" s="1"/>
  <c r="I169" i="2" s="1"/>
  <c r="D170" i="2" l="1"/>
  <c r="F170" i="2" s="1"/>
  <c r="H170" i="2" s="1"/>
  <c r="E170" i="2" l="1"/>
  <c r="G170" i="2" s="1"/>
  <c r="I170" i="2" s="1"/>
  <c r="D171" i="2" l="1"/>
  <c r="F171" i="2" s="1"/>
  <c r="H171" i="2" s="1"/>
  <c r="E171" i="2" l="1"/>
  <c r="G171" i="2" s="1"/>
  <c r="I171" i="2" s="1"/>
  <c r="D172" i="2" l="1"/>
  <c r="F172" i="2" s="1"/>
  <c r="H172" i="2" s="1"/>
  <c r="E172" i="2" l="1"/>
  <c r="G172" i="2" s="1"/>
  <c r="I172" i="2" s="1"/>
  <c r="D173" i="2" l="1"/>
  <c r="F173" i="2" s="1"/>
  <c r="H173" i="2" s="1"/>
  <c r="E173" i="2" l="1"/>
  <c r="G173" i="2" s="1"/>
  <c r="I173" i="2" s="1"/>
  <c r="D174" i="2" l="1"/>
  <c r="F174" i="2" s="1"/>
  <c r="H174" i="2" s="1"/>
  <c r="E174" i="2" l="1"/>
  <c r="G174" i="2" s="1"/>
  <c r="I174" i="2" s="1"/>
  <c r="D175" i="2" l="1"/>
  <c r="F175" i="2" s="1"/>
  <c r="H175" i="2" s="1"/>
  <c r="E175" i="2" l="1"/>
  <c r="G175" i="2" s="1"/>
  <c r="I175" i="2" s="1"/>
  <c r="D176" i="2" l="1"/>
  <c r="F176" i="2" s="1"/>
  <c r="H176" i="2" s="1"/>
  <c r="E176" i="2" l="1"/>
  <c r="G176" i="2" s="1"/>
  <c r="I176" i="2" s="1"/>
  <c r="D177" i="2" l="1"/>
  <c r="F177" i="2" s="1"/>
  <c r="H177" i="2" s="1"/>
  <c r="E177" i="2" l="1"/>
  <c r="G177" i="2" s="1"/>
  <c r="I177" i="2" s="1"/>
  <c r="D178" i="2" l="1"/>
  <c r="F178" i="2" s="1"/>
  <c r="H178" i="2" s="1"/>
  <c r="E178" i="2" l="1"/>
  <c r="G178" i="2" s="1"/>
  <c r="I178" i="2" s="1"/>
  <c r="D179" i="2" l="1"/>
  <c r="F179" i="2" s="1"/>
  <c r="H179" i="2" s="1"/>
  <c r="E179" i="2" l="1"/>
  <c r="G179" i="2" s="1"/>
  <c r="I179" i="2" s="1"/>
  <c r="D180" i="2" l="1"/>
  <c r="F180" i="2" s="1"/>
  <c r="H180" i="2" s="1"/>
  <c r="E180" i="2" l="1"/>
  <c r="G180" i="2" s="1"/>
  <c r="I180" i="2" s="1"/>
  <c r="D181" i="2" l="1"/>
  <c r="F181" i="2" s="1"/>
  <c r="H181" i="2" s="1"/>
  <c r="E181" i="2" l="1"/>
  <c r="G181" i="2" s="1"/>
  <c r="I181" i="2" s="1"/>
  <c r="D182" i="2" l="1"/>
  <c r="F182" i="2" s="1"/>
  <c r="H182" i="2" s="1"/>
  <c r="E182" i="2" l="1"/>
  <c r="G182" i="2" s="1"/>
  <c r="I182" i="2" s="1"/>
  <c r="D183" i="2" l="1"/>
  <c r="F183" i="2" s="1"/>
  <c r="H183" i="2" s="1"/>
  <c r="E183" i="2" l="1"/>
  <c r="G183" i="2" s="1"/>
  <c r="I183" i="2" s="1"/>
  <c r="D184" i="2" l="1"/>
  <c r="F184" i="2" s="1"/>
  <c r="H184" i="2" s="1"/>
  <c r="E184" i="2" l="1"/>
  <c r="G184" i="2" s="1"/>
  <c r="I184" i="2" s="1"/>
  <c r="D185" i="2" l="1"/>
  <c r="F185" i="2" s="1"/>
  <c r="H185" i="2" s="1"/>
  <c r="E185" i="2" l="1"/>
  <c r="G185" i="2" s="1"/>
  <c r="I185" i="2" s="1"/>
  <c r="D186" i="2" l="1"/>
  <c r="F186" i="2" s="1"/>
  <c r="H186" i="2" s="1"/>
  <c r="E186" i="2" l="1"/>
  <c r="G186" i="2" s="1"/>
  <c r="I186" i="2" s="1"/>
  <c r="D187" i="2" l="1"/>
  <c r="F187" i="2" s="1"/>
  <c r="H187" i="2" s="1"/>
  <c r="E187" i="2" l="1"/>
  <c r="G187" i="2" s="1"/>
  <c r="I187" i="2" s="1"/>
  <c r="D188" i="2" l="1"/>
  <c r="F188" i="2" s="1"/>
  <c r="H188" i="2" s="1"/>
  <c r="E188" i="2" l="1"/>
  <c r="G188" i="2" s="1"/>
  <c r="I188" i="2" s="1"/>
  <c r="D189" i="2" l="1"/>
  <c r="F189" i="2" s="1"/>
  <c r="H189" i="2" s="1"/>
  <c r="E189" i="2" l="1"/>
  <c r="G189" i="2" s="1"/>
  <c r="I189" i="2" s="1"/>
  <c r="D190" i="2" l="1"/>
  <c r="F190" i="2" s="1"/>
  <c r="H190" i="2" s="1"/>
  <c r="E190" i="2" l="1"/>
  <c r="G190" i="2" s="1"/>
  <c r="I190" i="2" s="1"/>
  <c r="D191" i="2" l="1"/>
  <c r="F191" i="2" s="1"/>
  <c r="H191" i="2" s="1"/>
  <c r="E191" i="2" l="1"/>
  <c r="G191" i="2" s="1"/>
  <c r="I191" i="2" s="1"/>
  <c r="D192" i="2" l="1"/>
  <c r="F192" i="2" s="1"/>
  <c r="H192" i="2" s="1"/>
  <c r="E192" i="2" l="1"/>
  <c r="G192" i="2" s="1"/>
  <c r="I192" i="2" s="1"/>
  <c r="D193" i="2" l="1"/>
  <c r="F193" i="2" s="1"/>
  <c r="H193" i="2" s="1"/>
  <c r="E193" i="2" l="1"/>
  <c r="G193" i="2" s="1"/>
  <c r="I193" i="2" s="1"/>
  <c r="D194" i="2" l="1"/>
  <c r="F194" i="2" s="1"/>
  <c r="H194" i="2" s="1"/>
  <c r="E194" i="2" l="1"/>
  <c r="G194" i="2" s="1"/>
  <c r="I194" i="2" s="1"/>
  <c r="D195" i="2" l="1"/>
  <c r="F195" i="2" s="1"/>
  <c r="H195" i="2" s="1"/>
  <c r="E195" i="2" l="1"/>
  <c r="G195" i="2" s="1"/>
  <c r="I195" i="2" s="1"/>
  <c r="D196" i="2" l="1"/>
  <c r="F196" i="2" s="1"/>
  <c r="H196" i="2" s="1"/>
  <c r="E196" i="2" l="1"/>
  <c r="G196" i="2" s="1"/>
  <c r="I196" i="2" s="1"/>
  <c r="D197" i="2" l="1"/>
  <c r="F197" i="2" s="1"/>
  <c r="H197" i="2" s="1"/>
  <c r="E197" i="2" l="1"/>
  <c r="G197" i="2" s="1"/>
  <c r="I197" i="2" s="1"/>
  <c r="D198" i="2" l="1"/>
  <c r="F198" i="2" s="1"/>
  <c r="H198" i="2" s="1"/>
  <c r="E198" i="2" l="1"/>
  <c r="G198" i="2" s="1"/>
  <c r="I198" i="2" s="1"/>
  <c r="D199" i="2" l="1"/>
  <c r="F199" i="2" s="1"/>
  <c r="H199" i="2" s="1"/>
  <c r="E199" i="2" l="1"/>
  <c r="G199" i="2" s="1"/>
  <c r="I199" i="2" s="1"/>
  <c r="D200" i="2" l="1"/>
  <c r="F200" i="2" s="1"/>
  <c r="H200" i="2" s="1"/>
  <c r="E200" i="2" l="1"/>
  <c r="G200" i="2" s="1"/>
  <c r="I200" i="2" s="1"/>
  <c r="D201" i="2" l="1"/>
  <c r="F201" i="2" s="1"/>
  <c r="H201" i="2" s="1"/>
  <c r="E201" i="2" l="1"/>
  <c r="G201" i="2" s="1"/>
  <c r="I201" i="2" s="1"/>
  <c r="D202" i="2" l="1"/>
  <c r="F202" i="2" s="1"/>
  <c r="H202" i="2" s="1"/>
  <c r="E202" i="2" l="1"/>
  <c r="G202" i="2" s="1"/>
  <c r="I202" i="2" s="1"/>
  <c r="D203" i="2" l="1"/>
  <c r="F203" i="2" s="1"/>
  <c r="H203" i="2" s="1"/>
  <c r="E203" i="2" l="1"/>
  <c r="G203" i="2" s="1"/>
  <c r="I203" i="2" s="1"/>
  <c r="D204" i="2" l="1"/>
  <c r="F204" i="2" s="1"/>
  <c r="H204" i="2" s="1"/>
  <c r="E204" i="2" l="1"/>
  <c r="G204" i="2" s="1"/>
  <c r="I204" i="2" s="1"/>
  <c r="D205" i="2" l="1"/>
  <c r="F205" i="2" s="1"/>
  <c r="H205" i="2" s="1"/>
  <c r="E205" i="2" l="1"/>
  <c r="G205" i="2" s="1"/>
  <c r="I205" i="2" s="1"/>
  <c r="D206" i="2" l="1"/>
  <c r="F206" i="2" s="1"/>
  <c r="H206" i="2" s="1"/>
  <c r="E206" i="2" l="1"/>
  <c r="G206" i="2" s="1"/>
  <c r="I206" i="2" s="1"/>
  <c r="D207" i="2" l="1"/>
  <c r="F207" i="2" s="1"/>
  <c r="H207" i="2" s="1"/>
  <c r="E207" i="2" l="1"/>
  <c r="G207" i="2" s="1"/>
  <c r="I207" i="2" s="1"/>
  <c r="D208" i="2" l="1"/>
  <c r="F208" i="2" s="1"/>
  <c r="H208" i="2" s="1"/>
  <c r="E208" i="2" l="1"/>
  <c r="G208" i="2" s="1"/>
  <c r="I208" i="2" s="1"/>
  <c r="D209" i="2" l="1"/>
  <c r="F209" i="2" s="1"/>
  <c r="H209" i="2" s="1"/>
  <c r="E209" i="2" l="1"/>
  <c r="G209" i="2" s="1"/>
  <c r="I209" i="2" s="1"/>
  <c r="D210" i="2" l="1"/>
  <c r="F210" i="2" s="1"/>
  <c r="H210" i="2" s="1"/>
  <c r="E210" i="2" l="1"/>
  <c r="G210" i="2" s="1"/>
  <c r="I210" i="2" s="1"/>
  <c r="D211" i="2" l="1"/>
  <c r="F211" i="2" s="1"/>
  <c r="H211" i="2" s="1"/>
  <c r="E211" i="2" l="1"/>
  <c r="G211" i="2" s="1"/>
  <c r="I211" i="2" s="1"/>
  <c r="D212" i="2" l="1"/>
  <c r="F212" i="2" s="1"/>
  <c r="H212" i="2" s="1"/>
  <c r="E212" i="2" l="1"/>
  <c r="G212" i="2" s="1"/>
  <c r="I212" i="2" s="1"/>
  <c r="D213" i="2" l="1"/>
  <c r="F213" i="2" s="1"/>
  <c r="H213" i="2" s="1"/>
  <c r="E213" i="2" l="1"/>
  <c r="G213" i="2" s="1"/>
  <c r="I213" i="2" s="1"/>
  <c r="D214" i="2" l="1"/>
  <c r="F214" i="2" s="1"/>
  <c r="H214" i="2" s="1"/>
  <c r="E214" i="2" l="1"/>
  <c r="G214" i="2" s="1"/>
  <c r="I214" i="2" s="1"/>
  <c r="D215" i="2" l="1"/>
  <c r="F215" i="2" s="1"/>
  <c r="H215" i="2" s="1"/>
  <c r="E215" i="2" l="1"/>
  <c r="G215" i="2" s="1"/>
  <c r="I215" i="2" s="1"/>
  <c r="D216" i="2" l="1"/>
  <c r="F216" i="2" s="1"/>
  <c r="H216" i="2" s="1"/>
  <c r="E216" i="2" l="1"/>
  <c r="G216" i="2" s="1"/>
  <c r="I216" i="2" s="1"/>
  <c r="D217" i="2" l="1"/>
  <c r="F217" i="2" s="1"/>
  <c r="H217" i="2" s="1"/>
  <c r="E217" i="2" l="1"/>
  <c r="G217" i="2" s="1"/>
  <c r="I217" i="2" s="1"/>
  <c r="D218" i="2" l="1"/>
  <c r="F218" i="2" s="1"/>
  <c r="H218" i="2" s="1"/>
  <c r="E218" i="2" l="1"/>
  <c r="G218" i="2" s="1"/>
  <c r="I218" i="2" s="1"/>
  <c r="D219" i="2" l="1"/>
  <c r="F219" i="2" s="1"/>
  <c r="H219" i="2" s="1"/>
  <c r="E219" i="2" l="1"/>
  <c r="G219" i="2" s="1"/>
  <c r="I219" i="2" s="1"/>
  <c r="D220" i="2" l="1"/>
  <c r="F220" i="2" s="1"/>
  <c r="H220" i="2" s="1"/>
  <c r="E220" i="2" l="1"/>
  <c r="G220" i="2" s="1"/>
  <c r="I220" i="2" s="1"/>
  <c r="D221" i="2" l="1"/>
  <c r="F221" i="2" s="1"/>
  <c r="H221" i="2" s="1"/>
  <c r="E221" i="2" l="1"/>
  <c r="G221" i="2" s="1"/>
  <c r="I221" i="2" s="1"/>
  <c r="D222" i="2" l="1"/>
  <c r="F222" i="2" s="1"/>
  <c r="H222" i="2" s="1"/>
  <c r="E222" i="2" l="1"/>
  <c r="G222" i="2" s="1"/>
  <c r="I222" i="2" s="1"/>
  <c r="D223" i="2" l="1"/>
  <c r="F223" i="2" s="1"/>
  <c r="H223" i="2" s="1"/>
  <c r="E223" i="2" l="1"/>
  <c r="G223" i="2" s="1"/>
  <c r="I223" i="2" s="1"/>
  <c r="D224" i="2" l="1"/>
  <c r="F224" i="2" s="1"/>
  <c r="H224" i="2" s="1"/>
  <c r="E224" i="2" l="1"/>
  <c r="G224" i="2" s="1"/>
  <c r="I224" i="2" s="1"/>
  <c r="D225" i="2" l="1"/>
  <c r="F225" i="2" s="1"/>
  <c r="H225" i="2" s="1"/>
  <c r="E225" i="2" l="1"/>
  <c r="G225" i="2" s="1"/>
  <c r="I225" i="2" s="1"/>
  <c r="D226" i="2" l="1"/>
  <c r="F226" i="2" s="1"/>
  <c r="H226" i="2" s="1"/>
  <c r="E226" i="2" l="1"/>
  <c r="G226" i="2" s="1"/>
  <c r="I226" i="2" s="1"/>
  <c r="D227" i="2" l="1"/>
  <c r="F227" i="2" s="1"/>
  <c r="H227" i="2" s="1"/>
  <c r="E227" i="2" l="1"/>
  <c r="G227" i="2" s="1"/>
  <c r="I227" i="2" s="1"/>
  <c r="D228" i="2" l="1"/>
  <c r="F228" i="2" s="1"/>
  <c r="H228" i="2" s="1"/>
  <c r="E228" i="2" l="1"/>
  <c r="G228" i="2" s="1"/>
  <c r="I228" i="2" s="1"/>
  <c r="D229" i="2" l="1"/>
  <c r="F229" i="2" s="1"/>
  <c r="H229" i="2" s="1"/>
  <c r="E229" i="2" l="1"/>
  <c r="G229" i="2" s="1"/>
  <c r="I229" i="2" s="1"/>
  <c r="D230" i="2" l="1"/>
  <c r="F230" i="2" s="1"/>
  <c r="H230" i="2" s="1"/>
  <c r="E230" i="2" l="1"/>
  <c r="G230" i="2" s="1"/>
  <c r="I230" i="2" s="1"/>
  <c r="D231" i="2" l="1"/>
  <c r="F231" i="2" s="1"/>
  <c r="H231" i="2" s="1"/>
  <c r="E231" i="2" l="1"/>
  <c r="G231" i="2" s="1"/>
  <c r="I231" i="2" s="1"/>
  <c r="D232" i="2" l="1"/>
  <c r="F232" i="2" s="1"/>
  <c r="H232" i="2" s="1"/>
  <c r="E232" i="2" l="1"/>
  <c r="G232" i="2" s="1"/>
  <c r="I232" i="2" s="1"/>
  <c r="D233" i="2" l="1"/>
  <c r="F233" i="2" s="1"/>
  <c r="H233" i="2" s="1"/>
  <c r="E233" i="2" l="1"/>
  <c r="G233" i="2" s="1"/>
  <c r="I233" i="2" s="1"/>
  <c r="D234" i="2" l="1"/>
  <c r="F234" i="2" s="1"/>
  <c r="H234" i="2" s="1"/>
  <c r="E234" i="2" l="1"/>
  <c r="G234" i="2" s="1"/>
  <c r="I234" i="2" s="1"/>
  <c r="D235" i="2" l="1"/>
  <c r="F235" i="2" s="1"/>
  <c r="H235" i="2" s="1"/>
  <c r="E235" i="2" l="1"/>
  <c r="G235" i="2" s="1"/>
  <c r="I235" i="2" s="1"/>
  <c r="D236" i="2" l="1"/>
  <c r="F236" i="2" s="1"/>
  <c r="H236" i="2" s="1"/>
  <c r="E236" i="2" l="1"/>
  <c r="G236" i="2" s="1"/>
  <c r="I236" i="2" s="1"/>
  <c r="D237" i="2" l="1"/>
  <c r="F237" i="2" s="1"/>
  <c r="H237" i="2" s="1"/>
  <c r="E237" i="2" l="1"/>
  <c r="G237" i="2" s="1"/>
  <c r="I237" i="2" s="1"/>
  <c r="D238" i="2" l="1"/>
  <c r="F238" i="2" s="1"/>
  <c r="H238" i="2" s="1"/>
  <c r="E238" i="2" l="1"/>
  <c r="G238" i="2" s="1"/>
  <c r="I238" i="2" s="1"/>
  <c r="D239" i="2" l="1"/>
  <c r="F239" i="2" s="1"/>
  <c r="H239" i="2" s="1"/>
  <c r="E239" i="2" l="1"/>
  <c r="G239" i="2" s="1"/>
  <c r="I239" i="2" s="1"/>
  <c r="D240" i="2" l="1"/>
  <c r="F240" i="2" s="1"/>
  <c r="H240" i="2" s="1"/>
  <c r="E240" i="2" l="1"/>
  <c r="G240" i="2" s="1"/>
  <c r="I240" i="2" s="1"/>
  <c r="D241" i="2" l="1"/>
  <c r="F241" i="2" s="1"/>
  <c r="H241" i="2" s="1"/>
  <c r="E241" i="2" l="1"/>
  <c r="G241" i="2" s="1"/>
  <c r="I241" i="2" s="1"/>
  <c r="D242" i="2" l="1"/>
  <c r="F242" i="2" s="1"/>
  <c r="H242" i="2" s="1"/>
  <c r="E242" i="2" l="1"/>
  <c r="G242" i="2" s="1"/>
  <c r="I242" i="2" s="1"/>
  <c r="D243" i="2" l="1"/>
  <c r="F243" i="2" s="1"/>
  <c r="H243" i="2" s="1"/>
  <c r="E243" i="2" l="1"/>
  <c r="G243" i="2" s="1"/>
  <c r="I243" i="2" s="1"/>
  <c r="D244" i="2" l="1"/>
  <c r="F244" i="2" s="1"/>
  <c r="H244" i="2" s="1"/>
  <c r="E244" i="2" l="1"/>
  <c r="G244" i="2" s="1"/>
  <c r="I244" i="2" s="1"/>
  <c r="D245" i="2" l="1"/>
  <c r="F245" i="2" s="1"/>
  <c r="H245" i="2" s="1"/>
  <c r="E245" i="2" l="1"/>
  <c r="G245" i="2" s="1"/>
  <c r="I245" i="2" s="1"/>
  <c r="D246" i="2" l="1"/>
  <c r="F246" i="2" s="1"/>
  <c r="H246" i="2" s="1"/>
  <c r="E246" i="2" l="1"/>
  <c r="G246" i="2" s="1"/>
  <c r="I246" i="2" s="1"/>
  <c r="D247" i="2" l="1"/>
  <c r="F247" i="2" s="1"/>
  <c r="H247" i="2" s="1"/>
  <c r="E247" i="2" l="1"/>
  <c r="G247" i="2" s="1"/>
  <c r="I247" i="2" s="1"/>
  <c r="D248" i="2" l="1"/>
  <c r="F248" i="2" s="1"/>
  <c r="H248" i="2" s="1"/>
  <c r="E248" i="2" l="1"/>
  <c r="G248" i="2" s="1"/>
  <c r="I248" i="2" s="1"/>
  <c r="D249" i="2" l="1"/>
  <c r="F249" i="2" s="1"/>
  <c r="H249" i="2" s="1"/>
  <c r="E249" i="2" l="1"/>
  <c r="G249" i="2" s="1"/>
  <c r="I249" i="2" s="1"/>
  <c r="D250" i="2" l="1"/>
  <c r="F250" i="2" s="1"/>
  <c r="H250" i="2" s="1"/>
  <c r="E250" i="2" l="1"/>
  <c r="G250" i="2" s="1"/>
  <c r="I250" i="2" s="1"/>
  <c r="D251" i="2" l="1"/>
  <c r="F251" i="2" s="1"/>
  <c r="H251" i="2" s="1"/>
  <c r="E251" i="2" l="1"/>
  <c r="G251" i="2" s="1"/>
  <c r="I251" i="2" s="1"/>
  <c r="D252" i="2" l="1"/>
  <c r="F252" i="2" s="1"/>
  <c r="H252" i="2" s="1"/>
  <c r="E252" i="2" l="1"/>
  <c r="G252" i="2" s="1"/>
  <c r="I252" i="2" s="1"/>
  <c r="D253" i="2" l="1"/>
  <c r="F253" i="2" s="1"/>
  <c r="H253" i="2" s="1"/>
  <c r="E253" i="2" l="1"/>
  <c r="G253" i="2" s="1"/>
  <c r="I253" i="2" s="1"/>
  <c r="D254" i="2" l="1"/>
  <c r="F254" i="2" s="1"/>
  <c r="H254" i="2" s="1"/>
  <c r="E254" i="2" l="1"/>
  <c r="G254" i="2" s="1"/>
  <c r="I254" i="2" s="1"/>
  <c r="D255" i="2" l="1"/>
  <c r="F255" i="2" s="1"/>
  <c r="H255" i="2" s="1"/>
  <c r="E255" i="2" l="1"/>
  <c r="G255" i="2" s="1"/>
  <c r="I255" i="2" s="1"/>
  <c r="D256" i="2" l="1"/>
  <c r="F256" i="2" s="1"/>
  <c r="H256" i="2" s="1"/>
  <c r="E256" i="2" l="1"/>
  <c r="G256" i="2" s="1"/>
  <c r="I256" i="2" s="1"/>
  <c r="D257" i="2" l="1"/>
  <c r="F257" i="2" s="1"/>
  <c r="H257" i="2" s="1"/>
  <c r="E257" i="2" l="1"/>
  <c r="G257" i="2" s="1"/>
  <c r="I257" i="2" s="1"/>
  <c r="D258" i="2" l="1"/>
  <c r="F258" i="2" s="1"/>
  <c r="H258" i="2" s="1"/>
  <c r="E258" i="2" l="1"/>
  <c r="G258" i="2" s="1"/>
  <c r="I258" i="2" s="1"/>
  <c r="D259" i="2" l="1"/>
  <c r="F259" i="2" s="1"/>
  <c r="H259" i="2" s="1"/>
  <c r="E259" i="2" l="1"/>
  <c r="G259" i="2" s="1"/>
  <c r="I259" i="2" s="1"/>
  <c r="D260" i="2" l="1"/>
  <c r="F260" i="2" s="1"/>
  <c r="H260" i="2" s="1"/>
  <c r="E260" i="2" l="1"/>
  <c r="G260" i="2" s="1"/>
  <c r="I260" i="2" s="1"/>
  <c r="D261" i="2" l="1"/>
  <c r="F261" i="2" s="1"/>
  <c r="H261" i="2" s="1"/>
  <c r="E261" i="2" l="1"/>
  <c r="G261" i="2" s="1"/>
  <c r="I261" i="2" s="1"/>
  <c r="D262" i="2" l="1"/>
  <c r="F262" i="2" s="1"/>
  <c r="H262" i="2" s="1"/>
  <c r="E262" i="2" l="1"/>
  <c r="G262" i="2" s="1"/>
  <c r="I262" i="2" s="1"/>
  <c r="D263" i="2" l="1"/>
  <c r="F263" i="2" s="1"/>
  <c r="H263" i="2" s="1"/>
  <c r="E263" i="2" l="1"/>
  <c r="G263" i="2" s="1"/>
  <c r="I263" i="2" s="1"/>
  <c r="D264" i="2" l="1"/>
  <c r="F264" i="2" s="1"/>
  <c r="H264" i="2" s="1"/>
  <c r="E264" i="2" l="1"/>
  <c r="G264" i="2" s="1"/>
  <c r="I264" i="2" s="1"/>
  <c r="D265" i="2" l="1"/>
  <c r="F265" i="2" s="1"/>
  <c r="H265" i="2" s="1"/>
  <c r="E265" i="2" l="1"/>
  <c r="G265" i="2" s="1"/>
  <c r="I265" i="2" s="1"/>
  <c r="D266" i="2" l="1"/>
  <c r="F266" i="2" s="1"/>
  <c r="H266" i="2" s="1"/>
  <c r="E266" i="2" l="1"/>
  <c r="G266" i="2" s="1"/>
  <c r="I266" i="2" s="1"/>
  <c r="D267" i="2" l="1"/>
  <c r="F267" i="2" s="1"/>
  <c r="H267" i="2" s="1"/>
  <c r="E267" i="2" l="1"/>
  <c r="G267" i="2" s="1"/>
  <c r="I267" i="2" s="1"/>
  <c r="D268" i="2" l="1"/>
  <c r="F268" i="2" s="1"/>
  <c r="H268" i="2" s="1"/>
  <c r="E268" i="2" l="1"/>
  <c r="G268" i="2" s="1"/>
  <c r="I268" i="2" s="1"/>
  <c r="D269" i="2" l="1"/>
  <c r="F269" i="2" s="1"/>
  <c r="H269" i="2" s="1"/>
  <c r="E269" i="2" l="1"/>
  <c r="G269" i="2" s="1"/>
  <c r="I269" i="2" s="1"/>
  <c r="D270" i="2" l="1"/>
  <c r="F270" i="2" s="1"/>
  <c r="H270" i="2" s="1"/>
  <c r="E270" i="2" l="1"/>
  <c r="G270" i="2" s="1"/>
  <c r="I270" i="2" s="1"/>
  <c r="D271" i="2" l="1"/>
  <c r="F271" i="2" s="1"/>
  <c r="H271" i="2" s="1"/>
  <c r="E271" i="2" l="1"/>
  <c r="G271" i="2" s="1"/>
  <c r="I271" i="2" s="1"/>
  <c r="D272" i="2" l="1"/>
  <c r="F272" i="2" s="1"/>
  <c r="H272" i="2" s="1"/>
  <c r="E272" i="2" l="1"/>
  <c r="G272" i="2" s="1"/>
  <c r="I272" i="2" s="1"/>
  <c r="D273" i="2" l="1"/>
  <c r="F273" i="2" s="1"/>
  <c r="H273" i="2" s="1"/>
  <c r="E273" i="2" l="1"/>
  <c r="G273" i="2" s="1"/>
  <c r="I273" i="2" s="1"/>
  <c r="D274" i="2" l="1"/>
  <c r="F274" i="2" s="1"/>
  <c r="H274" i="2" s="1"/>
  <c r="E274" i="2" l="1"/>
  <c r="G274" i="2" s="1"/>
  <c r="I274" i="2" s="1"/>
  <c r="D275" i="2" l="1"/>
  <c r="F275" i="2" s="1"/>
  <c r="H275" i="2" s="1"/>
  <c r="E275" i="2" l="1"/>
  <c r="G275" i="2" s="1"/>
  <c r="I275" i="2" s="1"/>
  <c r="D276" i="2" l="1"/>
  <c r="F276" i="2" s="1"/>
  <c r="H276" i="2" s="1"/>
  <c r="E276" i="2" l="1"/>
  <c r="G276" i="2" s="1"/>
  <c r="I276" i="2" s="1"/>
  <c r="D277" i="2" l="1"/>
  <c r="F277" i="2" s="1"/>
  <c r="H277" i="2" s="1"/>
  <c r="E277" i="2" l="1"/>
  <c r="G277" i="2" s="1"/>
  <c r="I277" i="2" s="1"/>
  <c r="D278" i="2" l="1"/>
  <c r="F278" i="2" s="1"/>
  <c r="H278" i="2" s="1"/>
  <c r="E278" i="2" l="1"/>
  <c r="G278" i="2" s="1"/>
  <c r="I278" i="2" s="1"/>
  <c r="D279" i="2" l="1"/>
  <c r="F279" i="2" s="1"/>
  <c r="H279" i="2" s="1"/>
  <c r="E279" i="2" l="1"/>
  <c r="G279" i="2" s="1"/>
  <c r="I279" i="2" s="1"/>
  <c r="D280" i="2" l="1"/>
  <c r="F280" i="2" s="1"/>
  <c r="H280" i="2" s="1"/>
  <c r="E280" i="2" l="1"/>
  <c r="G280" i="2" s="1"/>
  <c r="I280" i="2" s="1"/>
  <c r="D281" i="2" l="1"/>
  <c r="F281" i="2" s="1"/>
  <c r="H281" i="2" s="1"/>
  <c r="E281" i="2" l="1"/>
  <c r="G281" i="2" s="1"/>
  <c r="I281" i="2" s="1"/>
  <c r="D282" i="2" l="1"/>
  <c r="F282" i="2" s="1"/>
  <c r="H282" i="2" s="1"/>
  <c r="E282" i="2" l="1"/>
  <c r="G282" i="2" s="1"/>
  <c r="I282" i="2" s="1"/>
  <c r="D283" i="2" l="1"/>
  <c r="F283" i="2" s="1"/>
  <c r="H283" i="2" s="1"/>
  <c r="E283" i="2" l="1"/>
  <c r="G283" i="2" s="1"/>
  <c r="I283" i="2" s="1"/>
  <c r="D284" i="2" l="1"/>
  <c r="F284" i="2" s="1"/>
  <c r="H284" i="2" s="1"/>
  <c r="E284" i="2" l="1"/>
  <c r="G284" i="2" s="1"/>
  <c r="I284" i="2" s="1"/>
  <c r="D285" i="2" l="1"/>
  <c r="F285" i="2" s="1"/>
  <c r="H285" i="2" s="1"/>
  <c r="E285" i="2" l="1"/>
  <c r="G285" i="2" s="1"/>
  <c r="I285" i="2" s="1"/>
  <c r="D286" i="2" l="1"/>
  <c r="F286" i="2" s="1"/>
  <c r="H286" i="2" s="1"/>
  <c r="E286" i="2" l="1"/>
  <c r="G286" i="2" s="1"/>
  <c r="I286" i="2" s="1"/>
  <c r="D287" i="2" l="1"/>
  <c r="F287" i="2" s="1"/>
  <c r="H287" i="2" s="1"/>
  <c r="E287" i="2" l="1"/>
  <c r="G287" i="2" s="1"/>
  <c r="I287" i="2" s="1"/>
  <c r="D288" i="2" l="1"/>
  <c r="F288" i="2" s="1"/>
  <c r="H288" i="2" s="1"/>
  <c r="E288" i="2" l="1"/>
  <c r="G288" i="2" s="1"/>
  <c r="I288" i="2" s="1"/>
  <c r="D289" i="2" l="1"/>
  <c r="F289" i="2" s="1"/>
  <c r="H289" i="2" s="1"/>
  <c r="E289" i="2" l="1"/>
  <c r="G289" i="2" s="1"/>
  <c r="I289" i="2" s="1"/>
  <c r="D290" i="2" l="1"/>
  <c r="F290" i="2" s="1"/>
  <c r="H290" i="2" s="1"/>
  <c r="E290" i="2" l="1"/>
  <c r="G290" i="2" s="1"/>
  <c r="I290" i="2" s="1"/>
  <c r="D291" i="2" l="1"/>
  <c r="F291" i="2" s="1"/>
  <c r="H291" i="2" s="1"/>
  <c r="E291" i="2" l="1"/>
  <c r="G291" i="2" s="1"/>
  <c r="I291" i="2" s="1"/>
  <c r="D292" i="2" l="1"/>
  <c r="F292" i="2" s="1"/>
  <c r="H292" i="2" s="1"/>
  <c r="E292" i="2" l="1"/>
  <c r="G292" i="2" s="1"/>
  <c r="I292" i="2" s="1"/>
  <c r="D293" i="2" l="1"/>
  <c r="F293" i="2" s="1"/>
  <c r="H293" i="2" s="1"/>
  <c r="E293" i="2" l="1"/>
  <c r="G293" i="2" s="1"/>
  <c r="I293" i="2" s="1"/>
  <c r="D294" i="2" l="1"/>
  <c r="F294" i="2" s="1"/>
  <c r="H294" i="2" s="1"/>
  <c r="E294" i="2" l="1"/>
  <c r="G294" i="2" s="1"/>
  <c r="I294" i="2" s="1"/>
  <c r="D295" i="2" l="1"/>
  <c r="F295" i="2" s="1"/>
  <c r="H295" i="2" s="1"/>
  <c r="E295" i="2" l="1"/>
  <c r="G295" i="2" s="1"/>
  <c r="I295" i="2" s="1"/>
  <c r="D296" i="2" l="1"/>
  <c r="F296" i="2" s="1"/>
  <c r="H296" i="2" s="1"/>
  <c r="E296" i="2" l="1"/>
  <c r="G296" i="2" s="1"/>
  <c r="I296" i="2" s="1"/>
  <c r="D297" i="2" l="1"/>
  <c r="F297" i="2" s="1"/>
  <c r="H297" i="2" s="1"/>
  <c r="E297" i="2" l="1"/>
  <c r="G297" i="2" s="1"/>
  <c r="I297" i="2" s="1"/>
  <c r="D298" i="2" l="1"/>
  <c r="F298" i="2" s="1"/>
  <c r="H298" i="2" s="1"/>
  <c r="E298" i="2" l="1"/>
  <c r="G298" i="2" s="1"/>
  <c r="I298" i="2" s="1"/>
  <c r="D299" i="2" l="1"/>
  <c r="F299" i="2" s="1"/>
  <c r="H299" i="2" s="1"/>
  <c r="E299" i="2" l="1"/>
  <c r="G299" i="2" s="1"/>
  <c r="I299" i="2" s="1"/>
  <c r="D300" i="2" l="1"/>
  <c r="F300" i="2" s="1"/>
  <c r="H300" i="2" s="1"/>
  <c r="E300" i="2" l="1"/>
  <c r="G300" i="2" s="1"/>
  <c r="I300" i="2" s="1"/>
  <c r="D301" i="2" l="1"/>
  <c r="F301" i="2" s="1"/>
  <c r="H301" i="2" s="1"/>
  <c r="E301" i="2" l="1"/>
  <c r="G301" i="2" s="1"/>
  <c r="I301" i="2" s="1"/>
  <c r="D302" i="2" l="1"/>
  <c r="F302" i="2" s="1"/>
  <c r="H302" i="2" s="1"/>
  <c r="E302" i="2" l="1"/>
  <c r="G302" i="2" s="1"/>
  <c r="I302" i="2" s="1"/>
  <c r="D303" i="2" l="1"/>
  <c r="F303" i="2" s="1"/>
  <c r="H303" i="2" s="1"/>
  <c r="E303" i="2" l="1"/>
  <c r="G303" i="2" s="1"/>
  <c r="I303" i="2" s="1"/>
  <c r="D304" i="2" l="1"/>
  <c r="F304" i="2" s="1"/>
  <c r="H304" i="2" s="1"/>
  <c r="E304" i="2" l="1"/>
  <c r="G304" i="2" s="1"/>
  <c r="I304" i="2" s="1"/>
  <c r="D305" i="2" l="1"/>
  <c r="F305" i="2" s="1"/>
  <c r="H305" i="2" s="1"/>
  <c r="E305" i="2" l="1"/>
  <c r="G305" i="2" s="1"/>
  <c r="I305" i="2" s="1"/>
  <c r="D306" i="2" l="1"/>
  <c r="F306" i="2" s="1"/>
  <c r="H306" i="2" s="1"/>
  <c r="E306" i="2" l="1"/>
  <c r="G306" i="2" s="1"/>
  <c r="I306" i="2" s="1"/>
  <c r="D307" i="2" l="1"/>
  <c r="F307" i="2" s="1"/>
  <c r="H307" i="2" s="1"/>
  <c r="E307" i="2" l="1"/>
  <c r="G307" i="2" s="1"/>
  <c r="I307" i="2" s="1"/>
  <c r="D308" i="2" l="1"/>
  <c r="F308" i="2" s="1"/>
  <c r="H308" i="2" s="1"/>
  <c r="E308" i="2" l="1"/>
  <c r="G308" i="2" s="1"/>
  <c r="I308" i="2" s="1"/>
  <c r="D309" i="2" l="1"/>
  <c r="F309" i="2" s="1"/>
  <c r="H309" i="2" s="1"/>
  <c r="E309" i="2" l="1"/>
  <c r="G309" i="2" s="1"/>
  <c r="I309" i="2" s="1"/>
  <c r="D310" i="2" l="1"/>
  <c r="F310" i="2" s="1"/>
  <c r="H310" i="2" s="1"/>
  <c r="E310" i="2" l="1"/>
  <c r="G310" i="2" s="1"/>
  <c r="I310" i="2" s="1"/>
  <c r="D311" i="2" l="1"/>
  <c r="F311" i="2" s="1"/>
  <c r="H311" i="2" s="1"/>
  <c r="E311" i="2" l="1"/>
  <c r="G311" i="2" s="1"/>
  <c r="I311" i="2" s="1"/>
  <c r="D312" i="2" l="1"/>
  <c r="F312" i="2" s="1"/>
  <c r="H312" i="2" s="1"/>
  <c r="E312" i="2" l="1"/>
  <c r="G312" i="2" s="1"/>
  <c r="I312" i="2" s="1"/>
  <c r="D313" i="2" l="1"/>
  <c r="F313" i="2" s="1"/>
  <c r="H313" i="2" s="1"/>
  <c r="E313" i="2" l="1"/>
  <c r="G313" i="2" s="1"/>
  <c r="I313" i="2" s="1"/>
  <c r="D314" i="2" l="1"/>
  <c r="F314" i="2" s="1"/>
  <c r="H314" i="2" s="1"/>
  <c r="E314" i="2" l="1"/>
  <c r="G314" i="2" s="1"/>
  <c r="I314" i="2" s="1"/>
  <c r="D315" i="2" l="1"/>
  <c r="F315" i="2" s="1"/>
  <c r="H315" i="2" s="1"/>
  <c r="E315" i="2" l="1"/>
  <c r="G315" i="2" s="1"/>
  <c r="I315" i="2" s="1"/>
  <c r="D316" i="2" l="1"/>
  <c r="F316" i="2" s="1"/>
  <c r="H316" i="2" s="1"/>
  <c r="E316" i="2" l="1"/>
  <c r="G316" i="2" s="1"/>
  <c r="I316" i="2" s="1"/>
  <c r="D317" i="2" l="1"/>
  <c r="F317" i="2" s="1"/>
  <c r="H317" i="2" s="1"/>
  <c r="E317" i="2" l="1"/>
  <c r="G317" i="2" s="1"/>
  <c r="I317" i="2" s="1"/>
  <c r="D318" i="2" l="1"/>
  <c r="F318" i="2" s="1"/>
  <c r="H318" i="2" s="1"/>
  <c r="E318" i="2" l="1"/>
  <c r="G318" i="2" s="1"/>
  <c r="I318" i="2" s="1"/>
  <c r="D319" i="2" l="1"/>
  <c r="F319" i="2" s="1"/>
  <c r="H319" i="2" s="1"/>
  <c r="E319" i="2" l="1"/>
  <c r="G319" i="2" s="1"/>
  <c r="I319" i="2" s="1"/>
  <c r="D320" i="2" l="1"/>
  <c r="F320" i="2" s="1"/>
  <c r="H320" i="2" s="1"/>
  <c r="E320" i="2" l="1"/>
  <c r="G320" i="2" s="1"/>
  <c r="I320" i="2" s="1"/>
  <c r="D321" i="2" l="1"/>
  <c r="F321" i="2" s="1"/>
  <c r="H321" i="2" s="1"/>
  <c r="E321" i="2" l="1"/>
  <c r="G321" i="2" s="1"/>
  <c r="I321" i="2" s="1"/>
  <c r="D322" i="2" l="1"/>
  <c r="F322" i="2" s="1"/>
  <c r="H322" i="2" s="1"/>
  <c r="E322" i="2" l="1"/>
  <c r="G322" i="2" s="1"/>
  <c r="I322" i="2" s="1"/>
  <c r="D323" i="2" l="1"/>
  <c r="F323" i="2" s="1"/>
  <c r="H323" i="2" s="1"/>
  <c r="E323" i="2" l="1"/>
  <c r="G323" i="2" s="1"/>
  <c r="I323" i="2" s="1"/>
  <c r="D324" i="2" l="1"/>
  <c r="F324" i="2" s="1"/>
  <c r="H324" i="2" s="1"/>
  <c r="E324" i="2" l="1"/>
  <c r="G324" i="2" s="1"/>
  <c r="I324" i="2" s="1"/>
  <c r="D325" i="2" l="1"/>
  <c r="F325" i="2" s="1"/>
  <c r="H325" i="2" s="1"/>
  <c r="E325" i="2" l="1"/>
  <c r="G325" i="2" s="1"/>
  <c r="I325" i="2" s="1"/>
  <c r="D326" i="2" l="1"/>
  <c r="F326" i="2" s="1"/>
  <c r="H326" i="2" s="1"/>
  <c r="E326" i="2" l="1"/>
  <c r="G326" i="2" s="1"/>
  <c r="I326" i="2" s="1"/>
  <c r="D327" i="2" l="1"/>
  <c r="F327" i="2" s="1"/>
  <c r="H327" i="2" s="1"/>
  <c r="E327" i="2" l="1"/>
  <c r="G327" i="2" s="1"/>
  <c r="I327" i="2" s="1"/>
  <c r="D328" i="2" l="1"/>
  <c r="F328" i="2" s="1"/>
  <c r="H328" i="2" s="1"/>
  <c r="E328" i="2" l="1"/>
  <c r="G328" i="2" s="1"/>
  <c r="I328" i="2" s="1"/>
  <c r="D329" i="2" l="1"/>
  <c r="F329" i="2" s="1"/>
  <c r="H329" i="2" s="1"/>
  <c r="E329" i="2" l="1"/>
  <c r="G329" i="2" s="1"/>
  <c r="I329" i="2" s="1"/>
  <c r="D330" i="2" l="1"/>
  <c r="F330" i="2" s="1"/>
  <c r="H330" i="2" s="1"/>
  <c r="E330" i="2" l="1"/>
  <c r="G330" i="2" s="1"/>
  <c r="I330" i="2" s="1"/>
  <c r="D331" i="2" l="1"/>
  <c r="F331" i="2" s="1"/>
  <c r="H331" i="2" s="1"/>
  <c r="E331" i="2" l="1"/>
  <c r="G331" i="2" s="1"/>
  <c r="I331" i="2" s="1"/>
  <c r="D332" i="2" l="1"/>
  <c r="F332" i="2" s="1"/>
  <c r="H332" i="2" s="1"/>
  <c r="E332" i="2" l="1"/>
  <c r="G332" i="2" s="1"/>
  <c r="I332" i="2" s="1"/>
  <c r="D333" i="2" l="1"/>
  <c r="F333" i="2" s="1"/>
  <c r="H333" i="2" s="1"/>
  <c r="E333" i="2" l="1"/>
  <c r="G333" i="2" s="1"/>
  <c r="I333" i="2" s="1"/>
  <c r="D334" i="2" l="1"/>
  <c r="F334" i="2" s="1"/>
  <c r="H334" i="2" s="1"/>
  <c r="E334" i="2" l="1"/>
  <c r="G334" i="2" s="1"/>
  <c r="I334" i="2" s="1"/>
  <c r="D335" i="2" l="1"/>
  <c r="F335" i="2" s="1"/>
  <c r="H335" i="2" s="1"/>
  <c r="E335" i="2" l="1"/>
  <c r="G335" i="2" s="1"/>
  <c r="I335" i="2" s="1"/>
  <c r="D336" i="2" l="1"/>
  <c r="F336" i="2" s="1"/>
  <c r="H336" i="2" s="1"/>
  <c r="E336" i="2" l="1"/>
  <c r="G336" i="2" s="1"/>
  <c r="I336" i="2" s="1"/>
  <c r="D337" i="2" l="1"/>
  <c r="F337" i="2" s="1"/>
  <c r="H337" i="2" s="1"/>
  <c r="E337" i="2" l="1"/>
  <c r="G337" i="2" s="1"/>
  <c r="I337" i="2" s="1"/>
  <c r="D338" i="2" l="1"/>
  <c r="F338" i="2" s="1"/>
  <c r="H338" i="2" s="1"/>
  <c r="E338" i="2" l="1"/>
  <c r="G338" i="2" s="1"/>
  <c r="I338" i="2" s="1"/>
  <c r="D339" i="2" l="1"/>
  <c r="F339" i="2" s="1"/>
  <c r="H339" i="2" s="1"/>
  <c r="E339" i="2" l="1"/>
  <c r="G339" i="2" s="1"/>
  <c r="I339" i="2" s="1"/>
  <c r="D340" i="2" l="1"/>
  <c r="F340" i="2" s="1"/>
  <c r="H340" i="2" s="1"/>
  <c r="E340" i="2" l="1"/>
  <c r="G340" i="2" s="1"/>
  <c r="I340" i="2" s="1"/>
  <c r="D341" i="2" l="1"/>
  <c r="F341" i="2" s="1"/>
  <c r="H341" i="2" s="1"/>
  <c r="E341" i="2" l="1"/>
  <c r="G341" i="2" s="1"/>
  <c r="I341" i="2" s="1"/>
  <c r="D342" i="2" l="1"/>
  <c r="F342" i="2" s="1"/>
  <c r="H342" i="2" s="1"/>
  <c r="E342" i="2" l="1"/>
  <c r="G342" i="2" s="1"/>
  <c r="I342" i="2" s="1"/>
  <c r="D343" i="2" l="1"/>
  <c r="F343" i="2" s="1"/>
  <c r="H343" i="2" s="1"/>
  <c r="E343" i="2" l="1"/>
  <c r="G343" i="2" s="1"/>
  <c r="I343" i="2" s="1"/>
  <c r="D344" i="2" l="1"/>
  <c r="F344" i="2" s="1"/>
  <c r="H344" i="2" s="1"/>
  <c r="E344" i="2" l="1"/>
  <c r="G344" i="2" s="1"/>
  <c r="I344" i="2" s="1"/>
  <c r="D345" i="2" l="1"/>
  <c r="F345" i="2" s="1"/>
  <c r="H345" i="2" s="1"/>
  <c r="E345" i="2" l="1"/>
  <c r="G345" i="2" s="1"/>
  <c r="I345" i="2" s="1"/>
  <c r="D346" i="2" l="1"/>
  <c r="F346" i="2" s="1"/>
  <c r="H346" i="2" s="1"/>
  <c r="E346" i="2" l="1"/>
  <c r="G346" i="2" s="1"/>
  <c r="I346" i="2" s="1"/>
  <c r="D347" i="2" l="1"/>
  <c r="F347" i="2" s="1"/>
  <c r="H347" i="2" s="1"/>
  <c r="E347" i="2" l="1"/>
  <c r="G347" i="2" s="1"/>
  <c r="I347" i="2" s="1"/>
  <c r="D348" i="2" l="1"/>
  <c r="F348" i="2" s="1"/>
  <c r="H348" i="2" s="1"/>
  <c r="E348" i="2" l="1"/>
  <c r="G348" i="2" s="1"/>
  <c r="I348" i="2" s="1"/>
  <c r="D349" i="2" l="1"/>
  <c r="F349" i="2" s="1"/>
  <c r="H349" i="2" s="1"/>
  <c r="E349" i="2" l="1"/>
  <c r="G349" i="2" s="1"/>
  <c r="I349" i="2" s="1"/>
  <c r="D350" i="2" l="1"/>
  <c r="F350" i="2" s="1"/>
  <c r="H350" i="2" s="1"/>
  <c r="E350" i="2" l="1"/>
  <c r="G350" i="2" s="1"/>
  <c r="I350" i="2" s="1"/>
  <c r="D351" i="2" l="1"/>
  <c r="F351" i="2" s="1"/>
  <c r="H351" i="2" s="1"/>
  <c r="E351" i="2" l="1"/>
  <c r="G351" i="2" s="1"/>
  <c r="I351" i="2" s="1"/>
  <c r="D352" i="2" l="1"/>
  <c r="F352" i="2" s="1"/>
  <c r="H352" i="2" s="1"/>
  <c r="E352" i="2" l="1"/>
  <c r="G352" i="2" s="1"/>
  <c r="I352" i="2" s="1"/>
  <c r="D353" i="2" l="1"/>
  <c r="F353" i="2" s="1"/>
  <c r="H353" i="2" s="1"/>
  <c r="E353" i="2" l="1"/>
  <c r="G353" i="2" s="1"/>
  <c r="I353" i="2" s="1"/>
  <c r="D354" i="2" l="1"/>
  <c r="F354" i="2" s="1"/>
  <c r="H354" i="2" s="1"/>
  <c r="E354" i="2" l="1"/>
  <c r="G354" i="2" s="1"/>
  <c r="I354" i="2" s="1"/>
  <c r="D355" i="2" l="1"/>
  <c r="F355" i="2" s="1"/>
  <c r="H355" i="2" s="1"/>
  <c r="E355" i="2" l="1"/>
  <c r="G355" i="2" s="1"/>
  <c r="I355" i="2" s="1"/>
  <c r="D356" i="2" l="1"/>
  <c r="F356" i="2" s="1"/>
  <c r="H356" i="2" s="1"/>
  <c r="E356" i="2" l="1"/>
  <c r="G356" i="2" s="1"/>
  <c r="I356" i="2" s="1"/>
  <c r="D357" i="2" l="1"/>
  <c r="F357" i="2" s="1"/>
  <c r="H357" i="2" s="1"/>
  <c r="E357" i="2" l="1"/>
  <c r="G357" i="2" s="1"/>
  <c r="I357" i="2" s="1"/>
  <c r="D358" i="2" l="1"/>
  <c r="F358" i="2" s="1"/>
  <c r="H358" i="2" s="1"/>
  <c r="E358" i="2" l="1"/>
  <c r="G358" i="2" s="1"/>
  <c r="I358" i="2" s="1"/>
  <c r="D359" i="2" l="1"/>
  <c r="F359" i="2" s="1"/>
  <c r="H359" i="2" s="1"/>
  <c r="E359" i="2" l="1"/>
  <c r="G359" i="2" s="1"/>
  <c r="I359" i="2" s="1"/>
  <c r="D360" i="2" l="1"/>
  <c r="F360" i="2" s="1"/>
  <c r="H360" i="2" s="1"/>
  <c r="E360" i="2" l="1"/>
  <c r="G360" i="2" s="1"/>
  <c r="I360" i="2" s="1"/>
  <c r="D361" i="2" l="1"/>
  <c r="F361" i="2" s="1"/>
  <c r="H361" i="2" s="1"/>
  <c r="E361" i="2" l="1"/>
  <c r="G361" i="2" s="1"/>
  <c r="I361" i="2" s="1"/>
  <c r="D362" i="2" l="1"/>
  <c r="F362" i="2" s="1"/>
  <c r="H362" i="2" s="1"/>
  <c r="E362" i="2" l="1"/>
  <c r="G362" i="2" s="1"/>
  <c r="I362" i="2" s="1"/>
  <c r="D363" i="2" l="1"/>
  <c r="F363" i="2" s="1"/>
  <c r="H363" i="2" s="1"/>
  <c r="E363" i="2" l="1"/>
  <c r="G363" i="2" s="1"/>
  <c r="I363" i="2" s="1"/>
  <c r="D364" i="2" l="1"/>
  <c r="F364" i="2" s="1"/>
  <c r="H364" i="2" s="1"/>
  <c r="E364" i="2" l="1"/>
  <c r="G364" i="2" s="1"/>
  <c r="I364" i="2" s="1"/>
  <c r="D365" i="2" l="1"/>
  <c r="F365" i="2" s="1"/>
  <c r="H365" i="2" s="1"/>
  <c r="E365" i="2" l="1"/>
  <c r="G365" i="2" s="1"/>
  <c r="I365" i="2" s="1"/>
  <c r="D366" i="2" l="1"/>
  <c r="F366" i="2" s="1"/>
  <c r="H366" i="2" s="1"/>
  <c r="E366" i="2" l="1"/>
  <c r="G366" i="2" s="1"/>
  <c r="I366" i="2" s="1"/>
  <c r="D367" i="2" l="1"/>
  <c r="F367" i="2" s="1"/>
  <c r="H367" i="2" s="1"/>
  <c r="E367" i="2" l="1"/>
  <c r="G367" i="2" s="1"/>
  <c r="I367" i="2" s="1"/>
  <c r="D368" i="2" l="1"/>
  <c r="F368" i="2" s="1"/>
  <c r="H368" i="2" s="1"/>
  <c r="E368" i="2" l="1"/>
  <c r="G368" i="2" s="1"/>
  <c r="I368" i="2" s="1"/>
  <c r="D369" i="2" l="1"/>
  <c r="F369" i="2" s="1"/>
  <c r="H369" i="2" s="1"/>
  <c r="E369" i="2" l="1"/>
  <c r="G369" i="2" s="1"/>
  <c r="I369" i="2" s="1"/>
  <c r="D370" i="2" l="1"/>
  <c r="F370" i="2" s="1"/>
  <c r="H370" i="2" s="1"/>
  <c r="E370" i="2" l="1"/>
  <c r="G370" i="2" s="1"/>
  <c r="I370" i="2" s="1"/>
  <c r="D371" i="2" l="1"/>
  <c r="F371" i="2" s="1"/>
  <c r="H371" i="2" s="1"/>
  <c r="E371" i="2" l="1"/>
  <c r="G371" i="2" s="1"/>
  <c r="I371" i="2" s="1"/>
  <c r="D372" i="2" l="1"/>
  <c r="F372" i="2" s="1"/>
  <c r="H372" i="2" s="1"/>
  <c r="E372" i="2" l="1"/>
  <c r="G372" i="2" s="1"/>
  <c r="I372" i="2" s="1"/>
  <c r="D373" i="2" l="1"/>
  <c r="F373" i="2" s="1"/>
  <c r="H373" i="2" s="1"/>
  <c r="E373" i="2" l="1"/>
  <c r="G373" i="2" s="1"/>
  <c r="I373" i="2" s="1"/>
  <c r="D374" i="2" l="1"/>
  <c r="F374" i="2" s="1"/>
  <c r="H374" i="2" s="1"/>
  <c r="E374" i="2" l="1"/>
  <c r="G374" i="2" s="1"/>
  <c r="I374" i="2" s="1"/>
  <c r="D375" i="2" l="1"/>
  <c r="F375" i="2" s="1"/>
  <c r="H375" i="2" s="1"/>
  <c r="E375" i="2" l="1"/>
  <c r="G375" i="2" s="1"/>
  <c r="I375" i="2" s="1"/>
  <c r="D376" i="2" l="1"/>
  <c r="F376" i="2" s="1"/>
  <c r="H376" i="2" s="1"/>
  <c r="E376" i="2" l="1"/>
  <c r="G376" i="2" s="1"/>
  <c r="I376" i="2" s="1"/>
  <c r="D377" i="2" l="1"/>
  <c r="F377" i="2" s="1"/>
  <c r="H377" i="2" s="1"/>
  <c r="E377" i="2" l="1"/>
  <c r="G377" i="2" s="1"/>
  <c r="I377" i="2" s="1"/>
  <c r="D378" i="2" l="1"/>
  <c r="F378" i="2" s="1"/>
  <c r="H378" i="2" s="1"/>
  <c r="E378" i="2" l="1"/>
  <c r="G378" i="2" s="1"/>
  <c r="I378" i="2" s="1"/>
  <c r="D379" i="2" l="1"/>
  <c r="F379" i="2" s="1"/>
  <c r="H379" i="2" s="1"/>
  <c r="E379" i="2" l="1"/>
  <c r="G379" i="2" s="1"/>
  <c r="I379" i="2" s="1"/>
  <c r="D380" i="2" l="1"/>
  <c r="F380" i="2" s="1"/>
  <c r="H380" i="2" s="1"/>
  <c r="E380" i="2" l="1"/>
  <c r="G380" i="2" s="1"/>
  <c r="I380" i="2" s="1"/>
  <c r="D381" i="2" l="1"/>
  <c r="F381" i="2" s="1"/>
  <c r="H381" i="2" s="1"/>
  <c r="E381" i="2" l="1"/>
  <c r="G381" i="2" s="1"/>
  <c r="I381" i="2" s="1"/>
  <c r="D382" i="2" l="1"/>
  <c r="F382" i="2" s="1"/>
  <c r="H382" i="2" s="1"/>
  <c r="E382" i="2" l="1"/>
  <c r="G382" i="2" s="1"/>
  <c r="I382" i="2" s="1"/>
  <c r="D383" i="2" l="1"/>
  <c r="F383" i="2" s="1"/>
  <c r="H383" i="2" s="1"/>
  <c r="E383" i="2" l="1"/>
  <c r="G383" i="2" s="1"/>
  <c r="I383" i="2" s="1"/>
  <c r="D384" i="2" l="1"/>
  <c r="F384" i="2" s="1"/>
  <c r="H384" i="2" s="1"/>
  <c r="E384" i="2" l="1"/>
  <c r="G384" i="2" s="1"/>
  <c r="I384" i="2" s="1"/>
  <c r="D385" i="2" l="1"/>
  <c r="F385" i="2" s="1"/>
  <c r="H385" i="2" s="1"/>
  <c r="E385" i="2" l="1"/>
  <c r="G385" i="2" s="1"/>
  <c r="I385" i="2" s="1"/>
  <c r="D386" i="2" l="1"/>
  <c r="F386" i="2" s="1"/>
  <c r="H386" i="2" s="1"/>
  <c r="E386" i="2" l="1"/>
  <c r="G386" i="2" s="1"/>
  <c r="I386" i="2" s="1"/>
  <c r="D387" i="2" l="1"/>
  <c r="F387" i="2" s="1"/>
  <c r="H387" i="2" s="1"/>
  <c r="E387" i="2" l="1"/>
  <c r="G387" i="2" s="1"/>
  <c r="I387" i="2" s="1"/>
  <c r="D388" i="2" l="1"/>
  <c r="F388" i="2" s="1"/>
  <c r="H388" i="2" s="1"/>
  <c r="E388" i="2" l="1"/>
  <c r="G388" i="2" s="1"/>
  <c r="I388" i="2" s="1"/>
  <c r="D389" i="2" l="1"/>
  <c r="F389" i="2" s="1"/>
  <c r="H389" i="2" s="1"/>
  <c r="E389" i="2" l="1"/>
  <c r="G389" i="2" s="1"/>
  <c r="I389" i="2" s="1"/>
  <c r="D390" i="2" l="1"/>
  <c r="F390" i="2" s="1"/>
  <c r="H390" i="2" s="1"/>
  <c r="E390" i="2" l="1"/>
  <c r="G390" i="2" s="1"/>
  <c r="I390" i="2" s="1"/>
  <c r="D391" i="2" l="1"/>
  <c r="F391" i="2" s="1"/>
  <c r="H391" i="2" s="1"/>
  <c r="E391" i="2" l="1"/>
  <c r="G391" i="2" s="1"/>
  <c r="I391" i="2" s="1"/>
  <c r="D392" i="2" l="1"/>
  <c r="F392" i="2" s="1"/>
  <c r="H392" i="2" s="1"/>
  <c r="E392" i="2" l="1"/>
  <c r="G392" i="2" s="1"/>
  <c r="I392" i="2" s="1"/>
  <c r="D393" i="2" l="1"/>
  <c r="F393" i="2" s="1"/>
  <c r="H393" i="2" s="1"/>
  <c r="E393" i="2" l="1"/>
  <c r="G393" i="2" s="1"/>
  <c r="I393" i="2" s="1"/>
  <c r="D394" i="2" l="1"/>
  <c r="F394" i="2" s="1"/>
  <c r="H394" i="2" s="1"/>
  <c r="E394" i="2" l="1"/>
  <c r="G394" i="2" s="1"/>
  <c r="I394" i="2" s="1"/>
  <c r="D395" i="2" l="1"/>
  <c r="F395" i="2" s="1"/>
  <c r="H395" i="2" s="1"/>
  <c r="E395" i="2" l="1"/>
  <c r="G395" i="2" s="1"/>
  <c r="I395" i="2" s="1"/>
  <c r="D396" i="2" l="1"/>
  <c r="F396" i="2" s="1"/>
  <c r="H396" i="2" s="1"/>
  <c r="E396" i="2" l="1"/>
  <c r="G396" i="2" s="1"/>
  <c r="I396" i="2" s="1"/>
  <c r="D397" i="2" l="1"/>
  <c r="F397" i="2" s="1"/>
  <c r="H397" i="2" s="1"/>
  <c r="E397" i="2" l="1"/>
  <c r="G397" i="2" s="1"/>
  <c r="I397" i="2" s="1"/>
  <c r="D398" i="2" l="1"/>
  <c r="F398" i="2" s="1"/>
  <c r="H398" i="2" s="1"/>
  <c r="E398" i="2" l="1"/>
  <c r="G398" i="2" s="1"/>
  <c r="I398" i="2" s="1"/>
  <c r="D399" i="2" l="1"/>
  <c r="F399" i="2" s="1"/>
  <c r="H399" i="2" s="1"/>
  <c r="E399" i="2" l="1"/>
  <c r="G399" i="2" s="1"/>
  <c r="I399" i="2" s="1"/>
  <c r="D400" i="2" l="1"/>
  <c r="F400" i="2" s="1"/>
  <c r="H400" i="2" s="1"/>
  <c r="E400" i="2" l="1"/>
  <c r="G400" i="2" s="1"/>
  <c r="I400" i="2" s="1"/>
  <c r="D401" i="2" l="1"/>
  <c r="F401" i="2" s="1"/>
  <c r="H401" i="2" s="1"/>
  <c r="E401" i="2" l="1"/>
  <c r="G401" i="2" s="1"/>
  <c r="I401" i="2" s="1"/>
  <c r="D402" i="2" l="1"/>
  <c r="F402" i="2" s="1"/>
  <c r="H402" i="2" s="1"/>
  <c r="E402" i="2" l="1"/>
  <c r="G402" i="2" s="1"/>
  <c r="I402" i="2" s="1"/>
  <c r="D403" i="2" l="1"/>
  <c r="F403" i="2" s="1"/>
  <c r="H403" i="2" s="1"/>
  <c r="E403" i="2" l="1"/>
  <c r="G403" i="2" s="1"/>
  <c r="I403" i="2" s="1"/>
  <c r="D404" i="2" l="1"/>
  <c r="F404" i="2" s="1"/>
  <c r="H404" i="2" s="1"/>
  <c r="E404" i="2" l="1"/>
  <c r="G404" i="2" s="1"/>
  <c r="I404" i="2" s="1"/>
  <c r="D405" i="2" l="1"/>
  <c r="F405" i="2" s="1"/>
  <c r="H405" i="2" s="1"/>
  <c r="E405" i="2" l="1"/>
  <c r="G405" i="2" s="1"/>
  <c r="I405" i="2" s="1"/>
  <c r="D406" i="2" l="1"/>
  <c r="F406" i="2" s="1"/>
  <c r="H406" i="2" s="1"/>
  <c r="E406" i="2" l="1"/>
  <c r="G406" i="2" s="1"/>
  <c r="I406" i="2" s="1"/>
  <c r="D407" i="2" l="1"/>
  <c r="F407" i="2" s="1"/>
  <c r="H407" i="2" s="1"/>
  <c r="E407" i="2" l="1"/>
  <c r="G407" i="2" s="1"/>
  <c r="I407" i="2" s="1"/>
  <c r="D408" i="2" l="1"/>
  <c r="F408" i="2" s="1"/>
  <c r="H408" i="2" s="1"/>
  <c r="E408" i="2" l="1"/>
  <c r="G408" i="2" s="1"/>
  <c r="I408" i="2" s="1"/>
  <c r="D409" i="2" l="1"/>
  <c r="F409" i="2" s="1"/>
  <c r="H409" i="2" s="1"/>
  <c r="E409" i="2" l="1"/>
  <c r="G409" i="2" s="1"/>
  <c r="I409" i="2" s="1"/>
  <c r="D410" i="2" l="1"/>
  <c r="F410" i="2" s="1"/>
  <c r="H410" i="2" s="1"/>
  <c r="E410" i="2" l="1"/>
  <c r="G410" i="2" s="1"/>
  <c r="I410" i="2" s="1"/>
  <c r="D411" i="2" l="1"/>
  <c r="F411" i="2" s="1"/>
  <c r="H411" i="2" s="1"/>
  <c r="E411" i="2" l="1"/>
  <c r="G411" i="2" s="1"/>
  <c r="I411" i="2" s="1"/>
  <c r="D412" i="2" l="1"/>
  <c r="F412" i="2" s="1"/>
  <c r="H412" i="2" s="1"/>
  <c r="E412" i="2" l="1"/>
  <c r="G412" i="2" s="1"/>
  <c r="I412" i="2" s="1"/>
  <c r="D413" i="2" l="1"/>
  <c r="F413" i="2" s="1"/>
  <c r="H413" i="2" s="1"/>
  <c r="E413" i="2" l="1"/>
  <c r="G413" i="2" s="1"/>
  <c r="I413" i="2" s="1"/>
  <c r="D414" i="2" l="1"/>
  <c r="F414" i="2" s="1"/>
  <c r="H414" i="2" s="1"/>
  <c r="E414" i="2" l="1"/>
  <c r="G414" i="2" s="1"/>
  <c r="I414" i="2" s="1"/>
  <c r="D415" i="2" l="1"/>
  <c r="F415" i="2" s="1"/>
  <c r="H415" i="2" s="1"/>
  <c r="E415" i="2" l="1"/>
  <c r="G415" i="2" s="1"/>
  <c r="I415" i="2" s="1"/>
  <c r="D416" i="2" l="1"/>
  <c r="F416" i="2" s="1"/>
  <c r="H416" i="2" s="1"/>
  <c r="E416" i="2" l="1"/>
  <c r="G416" i="2" s="1"/>
  <c r="I416" i="2" s="1"/>
  <c r="D417" i="2" l="1"/>
  <c r="F417" i="2" s="1"/>
  <c r="H417" i="2" s="1"/>
  <c r="E417" i="2" l="1"/>
  <c r="G417" i="2" s="1"/>
  <c r="I417" i="2" s="1"/>
  <c r="D418" i="2" l="1"/>
  <c r="F418" i="2" s="1"/>
  <c r="H418" i="2" s="1"/>
  <c r="E418" i="2" l="1"/>
  <c r="G418" i="2" s="1"/>
  <c r="I418" i="2" s="1"/>
  <c r="D419" i="2" l="1"/>
  <c r="F419" i="2" s="1"/>
  <c r="H419" i="2" s="1"/>
  <c r="E419" i="2" l="1"/>
  <c r="G419" i="2" s="1"/>
  <c r="I419" i="2" s="1"/>
  <c r="D420" i="2" l="1"/>
  <c r="F420" i="2" s="1"/>
  <c r="H420" i="2" s="1"/>
  <c r="E420" i="2" l="1"/>
  <c r="G420" i="2" s="1"/>
  <c r="I420" i="2" s="1"/>
  <c r="D421" i="2" l="1"/>
  <c r="F421" i="2" s="1"/>
  <c r="H421" i="2" s="1"/>
  <c r="E421" i="2" l="1"/>
  <c r="G421" i="2" s="1"/>
  <c r="I421" i="2" s="1"/>
  <c r="D422" i="2" l="1"/>
  <c r="F422" i="2" s="1"/>
  <c r="H422" i="2" s="1"/>
  <c r="E422" i="2" l="1"/>
  <c r="G422" i="2" s="1"/>
  <c r="I422" i="2" s="1"/>
  <c r="D423" i="2" l="1"/>
  <c r="F423" i="2" s="1"/>
  <c r="H423" i="2" s="1"/>
  <c r="E423" i="2" l="1"/>
  <c r="G423" i="2" s="1"/>
  <c r="I423" i="2" s="1"/>
  <c r="D424" i="2" l="1"/>
  <c r="F424" i="2" s="1"/>
  <c r="H424" i="2" s="1"/>
  <c r="E424" i="2" l="1"/>
  <c r="G424" i="2" s="1"/>
  <c r="I424" i="2" s="1"/>
  <c r="D425" i="2" l="1"/>
  <c r="F425" i="2" s="1"/>
  <c r="H425" i="2" s="1"/>
  <c r="E425" i="2" l="1"/>
  <c r="G425" i="2" s="1"/>
  <c r="I425" i="2" s="1"/>
  <c r="D426" i="2" l="1"/>
  <c r="F426" i="2" s="1"/>
  <c r="H426" i="2" s="1"/>
  <c r="E426" i="2" l="1"/>
  <c r="G426" i="2" s="1"/>
  <c r="I426" i="2" s="1"/>
  <c r="D427" i="2" l="1"/>
  <c r="F427" i="2" s="1"/>
  <c r="H427" i="2" s="1"/>
  <c r="E427" i="2" l="1"/>
  <c r="G427" i="2" s="1"/>
  <c r="I427" i="2" s="1"/>
  <c r="D428" i="2" l="1"/>
  <c r="F428" i="2" s="1"/>
  <c r="H428" i="2" s="1"/>
  <c r="E428" i="2" l="1"/>
  <c r="G428" i="2" s="1"/>
  <c r="I428" i="2" s="1"/>
  <c r="D429" i="2" l="1"/>
  <c r="F429" i="2" s="1"/>
  <c r="H429" i="2" s="1"/>
  <c r="E429" i="2" l="1"/>
  <c r="G429" i="2" s="1"/>
  <c r="I429" i="2" s="1"/>
  <c r="D430" i="2" l="1"/>
  <c r="F430" i="2" s="1"/>
  <c r="H430" i="2" s="1"/>
  <c r="E430" i="2" l="1"/>
  <c r="G430" i="2" s="1"/>
  <c r="I430" i="2" s="1"/>
  <c r="D431" i="2" l="1"/>
  <c r="F431" i="2" s="1"/>
  <c r="H431" i="2" s="1"/>
  <c r="E431" i="2" l="1"/>
  <c r="G431" i="2" s="1"/>
  <c r="I431" i="2" s="1"/>
  <c r="D432" i="2" l="1"/>
  <c r="F432" i="2" s="1"/>
  <c r="H432" i="2" s="1"/>
  <c r="E432" i="2" l="1"/>
  <c r="G432" i="2" s="1"/>
  <c r="I432" i="2" s="1"/>
  <c r="D433" i="2" l="1"/>
  <c r="F433" i="2" s="1"/>
  <c r="H433" i="2" s="1"/>
  <c r="E433" i="2" l="1"/>
  <c r="G433" i="2" s="1"/>
  <c r="I433" i="2" s="1"/>
  <c r="D434" i="2" l="1"/>
  <c r="F434" i="2" s="1"/>
  <c r="H434" i="2" s="1"/>
  <c r="E434" i="2" l="1"/>
  <c r="G434" i="2" s="1"/>
  <c r="I434" i="2" s="1"/>
  <c r="D435" i="2" l="1"/>
  <c r="F435" i="2" s="1"/>
  <c r="H435" i="2" s="1"/>
  <c r="E435" i="2" l="1"/>
  <c r="G435" i="2" s="1"/>
  <c r="I435" i="2" s="1"/>
  <c r="D436" i="2" l="1"/>
  <c r="F436" i="2" s="1"/>
  <c r="H436" i="2" s="1"/>
  <c r="E436" i="2" l="1"/>
  <c r="G436" i="2" s="1"/>
  <c r="I436" i="2" s="1"/>
  <c r="D437" i="2" l="1"/>
  <c r="F437" i="2" s="1"/>
  <c r="H437" i="2" s="1"/>
  <c r="E437" i="2" l="1"/>
  <c r="G437" i="2" s="1"/>
  <c r="I437" i="2" s="1"/>
  <c r="D438" i="2" l="1"/>
  <c r="F438" i="2" s="1"/>
  <c r="H438" i="2" s="1"/>
  <c r="E438" i="2" l="1"/>
  <c r="G438" i="2" s="1"/>
  <c r="I438" i="2" s="1"/>
  <c r="D439" i="2" l="1"/>
  <c r="F439" i="2" s="1"/>
  <c r="H439" i="2" s="1"/>
  <c r="E439" i="2" l="1"/>
  <c r="G439" i="2" s="1"/>
  <c r="I439" i="2" s="1"/>
  <c r="D440" i="2" l="1"/>
  <c r="F440" i="2" s="1"/>
  <c r="H440" i="2" s="1"/>
  <c r="E440" i="2" l="1"/>
  <c r="G440" i="2" s="1"/>
  <c r="I440" i="2" s="1"/>
  <c r="D441" i="2" l="1"/>
  <c r="F441" i="2" s="1"/>
  <c r="H441" i="2" s="1"/>
  <c r="E441" i="2" l="1"/>
  <c r="G441" i="2" s="1"/>
  <c r="I441" i="2" s="1"/>
  <c r="D442" i="2" l="1"/>
  <c r="F442" i="2" s="1"/>
  <c r="H442" i="2" s="1"/>
  <c r="E442" i="2" l="1"/>
  <c r="G442" i="2" s="1"/>
  <c r="I442" i="2" s="1"/>
  <c r="D443" i="2" l="1"/>
  <c r="F443" i="2" s="1"/>
  <c r="H443" i="2" s="1"/>
  <c r="E443" i="2" l="1"/>
  <c r="G443" i="2" s="1"/>
  <c r="I443" i="2" s="1"/>
  <c r="D444" i="2" l="1"/>
  <c r="F444" i="2" s="1"/>
  <c r="H444" i="2" s="1"/>
  <c r="E444" i="2" l="1"/>
  <c r="G444" i="2" s="1"/>
  <c r="I444" i="2" s="1"/>
  <c r="D445" i="2" l="1"/>
  <c r="F445" i="2" s="1"/>
  <c r="H445" i="2" s="1"/>
  <c r="E445" i="2" l="1"/>
  <c r="G445" i="2" s="1"/>
  <c r="I445" i="2" s="1"/>
  <c r="D446" i="2" l="1"/>
  <c r="F446" i="2" s="1"/>
  <c r="H446" i="2" s="1"/>
  <c r="E446" i="2" l="1"/>
  <c r="G446" i="2" s="1"/>
  <c r="I446" i="2" s="1"/>
  <c r="D447" i="2" l="1"/>
  <c r="F447" i="2" s="1"/>
  <c r="H447" i="2" s="1"/>
  <c r="E447" i="2" l="1"/>
  <c r="G447" i="2" s="1"/>
  <c r="I447" i="2" s="1"/>
  <c r="D448" i="2" l="1"/>
  <c r="F448" i="2" s="1"/>
  <c r="H448" i="2" s="1"/>
  <c r="E448" i="2" l="1"/>
  <c r="G448" i="2" s="1"/>
  <c r="I448" i="2" s="1"/>
  <c r="D449" i="2" l="1"/>
  <c r="F449" i="2" s="1"/>
  <c r="H449" i="2" s="1"/>
  <c r="E449" i="2" l="1"/>
  <c r="G449" i="2" s="1"/>
  <c r="I449" i="2" s="1"/>
  <c r="D450" i="2" l="1"/>
  <c r="F450" i="2" s="1"/>
  <c r="H450" i="2" s="1"/>
  <c r="E450" i="2" l="1"/>
  <c r="G450" i="2" s="1"/>
  <c r="I450" i="2" s="1"/>
  <c r="D451" i="2" l="1"/>
  <c r="F451" i="2" s="1"/>
  <c r="H451" i="2" s="1"/>
  <c r="E451" i="2" l="1"/>
  <c r="G451" i="2" s="1"/>
  <c r="I451" i="2" s="1"/>
  <c r="D452" i="2" l="1"/>
  <c r="F452" i="2" s="1"/>
  <c r="H452" i="2" s="1"/>
  <c r="E452" i="2" l="1"/>
  <c r="G452" i="2" s="1"/>
  <c r="I452" i="2" s="1"/>
  <c r="D453" i="2" l="1"/>
  <c r="F453" i="2" s="1"/>
  <c r="H453" i="2" s="1"/>
  <c r="E453" i="2" l="1"/>
  <c r="G453" i="2" s="1"/>
  <c r="I453" i="2" s="1"/>
  <c r="D454" i="2" l="1"/>
  <c r="F454" i="2" s="1"/>
  <c r="H454" i="2" s="1"/>
  <c r="E454" i="2" l="1"/>
  <c r="G454" i="2" s="1"/>
  <c r="I454" i="2" s="1"/>
  <c r="D455" i="2" l="1"/>
  <c r="F455" i="2" s="1"/>
  <c r="H455" i="2" s="1"/>
  <c r="E455" i="2" l="1"/>
  <c r="G455" i="2" s="1"/>
  <c r="I455" i="2" s="1"/>
  <c r="D456" i="2" l="1"/>
  <c r="F456" i="2" s="1"/>
  <c r="H456" i="2" s="1"/>
  <c r="E456" i="2" l="1"/>
  <c r="G456" i="2" s="1"/>
  <c r="I456" i="2" s="1"/>
  <c r="D457" i="2" l="1"/>
  <c r="F457" i="2" s="1"/>
  <c r="H457" i="2" s="1"/>
  <c r="E457" i="2" l="1"/>
  <c r="G457" i="2" s="1"/>
  <c r="I457" i="2" s="1"/>
  <c r="D458" i="2" l="1"/>
  <c r="F458" i="2" s="1"/>
  <c r="H458" i="2" s="1"/>
  <c r="E458" i="2" l="1"/>
  <c r="G458" i="2" s="1"/>
  <c r="I458" i="2" s="1"/>
  <c r="D459" i="2" l="1"/>
  <c r="F459" i="2" s="1"/>
  <c r="H459" i="2" s="1"/>
  <c r="E459" i="2" l="1"/>
  <c r="G459" i="2" s="1"/>
  <c r="I459" i="2" s="1"/>
  <c r="D460" i="2" l="1"/>
  <c r="F460" i="2" s="1"/>
  <c r="H460" i="2" s="1"/>
  <c r="E460" i="2" l="1"/>
  <c r="G460" i="2" s="1"/>
  <c r="I460" i="2" s="1"/>
  <c r="D461" i="2" l="1"/>
  <c r="F461" i="2" s="1"/>
  <c r="H461" i="2" s="1"/>
  <c r="E461" i="2" l="1"/>
  <c r="G461" i="2" s="1"/>
  <c r="I461" i="2" s="1"/>
  <c r="D462" i="2" l="1"/>
  <c r="F462" i="2" s="1"/>
  <c r="H462" i="2" s="1"/>
  <c r="E462" i="2" l="1"/>
  <c r="G462" i="2" s="1"/>
  <c r="I462" i="2" s="1"/>
  <c r="D463" i="2" l="1"/>
  <c r="F463" i="2" s="1"/>
  <c r="H463" i="2" s="1"/>
  <c r="E463" i="2" l="1"/>
  <c r="G463" i="2" s="1"/>
  <c r="I463" i="2" s="1"/>
  <c r="D464" i="2" l="1"/>
  <c r="F464" i="2" s="1"/>
  <c r="H464" i="2" s="1"/>
  <c r="E464" i="2" l="1"/>
  <c r="G464" i="2" s="1"/>
  <c r="I464" i="2" s="1"/>
  <c r="D465" i="2" l="1"/>
  <c r="F465" i="2" s="1"/>
  <c r="H465" i="2" s="1"/>
  <c r="E465" i="2" l="1"/>
  <c r="G465" i="2" s="1"/>
  <c r="I465" i="2" s="1"/>
  <c r="D466" i="2" l="1"/>
  <c r="F466" i="2" s="1"/>
  <c r="H466" i="2" s="1"/>
  <c r="E466" i="2" l="1"/>
  <c r="G466" i="2" s="1"/>
  <c r="I466" i="2" s="1"/>
  <c r="D467" i="2" l="1"/>
  <c r="F467" i="2" s="1"/>
  <c r="H467" i="2" s="1"/>
  <c r="E467" i="2" l="1"/>
  <c r="G467" i="2" s="1"/>
  <c r="I467" i="2" s="1"/>
  <c r="D468" i="2" l="1"/>
  <c r="F468" i="2" s="1"/>
  <c r="H468" i="2" s="1"/>
  <c r="E468" i="2" l="1"/>
  <c r="G468" i="2" s="1"/>
  <c r="I468" i="2" s="1"/>
  <c r="D469" i="2" l="1"/>
  <c r="F469" i="2" s="1"/>
  <c r="H469" i="2" s="1"/>
  <c r="E469" i="2" l="1"/>
  <c r="G469" i="2" s="1"/>
  <c r="I469" i="2" s="1"/>
  <c r="D470" i="2" l="1"/>
  <c r="F470" i="2" s="1"/>
  <c r="H470" i="2" s="1"/>
  <c r="E470" i="2" l="1"/>
  <c r="G470" i="2" s="1"/>
  <c r="I470" i="2" s="1"/>
  <c r="D471" i="2" l="1"/>
  <c r="F471" i="2" s="1"/>
  <c r="H471" i="2" s="1"/>
  <c r="E471" i="2" l="1"/>
  <c r="G471" i="2" s="1"/>
  <c r="I471" i="2" s="1"/>
  <c r="D472" i="2" l="1"/>
  <c r="F472" i="2" s="1"/>
  <c r="H472" i="2" s="1"/>
  <c r="E472" i="2" l="1"/>
  <c r="G472" i="2" s="1"/>
  <c r="I472" i="2" s="1"/>
  <c r="D473" i="2" l="1"/>
  <c r="F473" i="2" s="1"/>
  <c r="H473" i="2" s="1"/>
  <c r="E473" i="2" l="1"/>
  <c r="G473" i="2" s="1"/>
  <c r="I473" i="2" s="1"/>
  <c r="D474" i="2" l="1"/>
  <c r="F474" i="2" s="1"/>
  <c r="H474" i="2" s="1"/>
  <c r="E474" i="2" l="1"/>
  <c r="G474" i="2" s="1"/>
  <c r="I474" i="2" s="1"/>
  <c r="D475" i="2" l="1"/>
  <c r="F475" i="2" s="1"/>
  <c r="H475" i="2" s="1"/>
  <c r="E475" i="2" l="1"/>
  <c r="G475" i="2" s="1"/>
  <c r="I475" i="2" s="1"/>
  <c r="D476" i="2" l="1"/>
  <c r="F476" i="2" s="1"/>
  <c r="H476" i="2" s="1"/>
  <c r="E476" i="2" l="1"/>
  <c r="G476" i="2" s="1"/>
  <c r="I476" i="2" s="1"/>
  <c r="D477" i="2" l="1"/>
  <c r="F477" i="2" s="1"/>
  <c r="H477" i="2" s="1"/>
  <c r="E477" i="2" l="1"/>
  <c r="G477" i="2" s="1"/>
  <c r="I477" i="2" s="1"/>
  <c r="D478" i="2" l="1"/>
  <c r="F478" i="2" s="1"/>
  <c r="H478" i="2" s="1"/>
  <c r="E478" i="2" l="1"/>
  <c r="G478" i="2" s="1"/>
  <c r="I478" i="2" s="1"/>
  <c r="D479" i="2" l="1"/>
  <c r="F479" i="2" s="1"/>
  <c r="H479" i="2" s="1"/>
  <c r="E479" i="2" l="1"/>
  <c r="G479" i="2" s="1"/>
  <c r="I479" i="2" s="1"/>
  <c r="D480" i="2" l="1"/>
  <c r="F480" i="2" s="1"/>
  <c r="H480" i="2" s="1"/>
  <c r="E480" i="2" l="1"/>
  <c r="G480" i="2" s="1"/>
  <c r="I480" i="2" s="1"/>
  <c r="D481" i="2" l="1"/>
  <c r="F481" i="2" s="1"/>
  <c r="H481" i="2" s="1"/>
  <c r="E481" i="2" l="1"/>
  <c r="G481" i="2" s="1"/>
  <c r="I481" i="2" s="1"/>
  <c r="D482" i="2" l="1"/>
  <c r="F482" i="2" s="1"/>
  <c r="H482" i="2" s="1"/>
  <c r="E482" i="2" l="1"/>
  <c r="G482" i="2" s="1"/>
  <c r="I482" i="2" s="1"/>
  <c r="D483" i="2" l="1"/>
  <c r="F483" i="2" s="1"/>
  <c r="H483" i="2" s="1"/>
  <c r="E483" i="2" l="1"/>
  <c r="G483" i="2" s="1"/>
  <c r="I483" i="2" s="1"/>
  <c r="D484" i="2" l="1"/>
  <c r="F484" i="2" s="1"/>
  <c r="H484" i="2" s="1"/>
  <c r="E484" i="2" l="1"/>
  <c r="G484" i="2" s="1"/>
  <c r="I484" i="2" s="1"/>
  <c r="D485" i="2" l="1"/>
  <c r="F485" i="2" s="1"/>
  <c r="H485" i="2" s="1"/>
  <c r="E485" i="2" l="1"/>
  <c r="G485" i="2" s="1"/>
  <c r="I485" i="2" s="1"/>
  <c r="D486" i="2" l="1"/>
  <c r="F486" i="2" s="1"/>
  <c r="H486" i="2" s="1"/>
  <c r="E486" i="2" l="1"/>
  <c r="G486" i="2" s="1"/>
  <c r="I486" i="2" s="1"/>
  <c r="D487" i="2" l="1"/>
  <c r="F487" i="2" s="1"/>
  <c r="H487" i="2" s="1"/>
  <c r="E487" i="2" l="1"/>
  <c r="G487" i="2" s="1"/>
  <c r="I487" i="2" s="1"/>
  <c r="D488" i="2" l="1"/>
  <c r="F488" i="2" s="1"/>
  <c r="H488" i="2" s="1"/>
  <c r="E488" i="2" l="1"/>
  <c r="G488" i="2" s="1"/>
  <c r="I488" i="2" s="1"/>
  <c r="D489" i="2" l="1"/>
  <c r="F489" i="2" s="1"/>
  <c r="H489" i="2" s="1"/>
  <c r="E489" i="2" l="1"/>
  <c r="G489" i="2" s="1"/>
  <c r="I489" i="2" s="1"/>
  <c r="D490" i="2" l="1"/>
  <c r="F490" i="2" s="1"/>
  <c r="H490" i="2" s="1"/>
  <c r="E490" i="2" l="1"/>
  <c r="G490" i="2" s="1"/>
  <c r="I490" i="2" s="1"/>
  <c r="D491" i="2" l="1"/>
  <c r="F491" i="2" s="1"/>
  <c r="H491" i="2" s="1"/>
  <c r="E491" i="2" l="1"/>
  <c r="G491" i="2" s="1"/>
  <c r="I491" i="2" s="1"/>
  <c r="D492" i="2" l="1"/>
  <c r="F492" i="2" s="1"/>
  <c r="H492" i="2" s="1"/>
  <c r="E492" i="2" l="1"/>
  <c r="G492" i="2" s="1"/>
  <c r="I492" i="2" s="1"/>
  <c r="D493" i="2" l="1"/>
  <c r="F493" i="2" s="1"/>
  <c r="H493" i="2" s="1"/>
  <c r="E493" i="2" l="1"/>
  <c r="G493" i="2" s="1"/>
  <c r="I493" i="2" s="1"/>
  <c r="D494" i="2" l="1"/>
  <c r="F494" i="2" s="1"/>
  <c r="H494" i="2" s="1"/>
  <c r="E494" i="2" l="1"/>
  <c r="G494" i="2" s="1"/>
  <c r="I494" i="2" s="1"/>
  <c r="D495" i="2" l="1"/>
  <c r="F495" i="2" s="1"/>
  <c r="H495" i="2" s="1"/>
  <c r="E495" i="2" l="1"/>
  <c r="G495" i="2" s="1"/>
  <c r="I495" i="2" s="1"/>
  <c r="D496" i="2" l="1"/>
  <c r="F496" i="2" s="1"/>
  <c r="H496" i="2" s="1"/>
  <c r="E496" i="2" l="1"/>
  <c r="G496" i="2" s="1"/>
  <c r="I496" i="2" s="1"/>
  <c r="D497" i="2" l="1"/>
  <c r="F497" i="2" s="1"/>
  <c r="H497" i="2" s="1"/>
  <c r="E497" i="2" l="1"/>
  <c r="G497" i="2" s="1"/>
  <c r="I497" i="2" s="1"/>
  <c r="D498" i="2" l="1"/>
  <c r="F498" i="2" s="1"/>
  <c r="H498" i="2" s="1"/>
  <c r="E498" i="2" l="1"/>
  <c r="G498" i="2" s="1"/>
  <c r="I498" i="2" s="1"/>
  <c r="D499" i="2" l="1"/>
  <c r="F499" i="2" s="1"/>
  <c r="H499" i="2" s="1"/>
  <c r="E499" i="2" l="1"/>
  <c r="G499" i="2" s="1"/>
  <c r="I499" i="2" s="1"/>
  <c r="D500" i="2" l="1"/>
  <c r="F500" i="2" s="1"/>
  <c r="H500" i="2" s="1"/>
  <c r="E500" i="2" l="1"/>
  <c r="G500" i="2" s="1"/>
  <c r="I500" i="2" s="1"/>
  <c r="D501" i="2" l="1"/>
  <c r="F501" i="2" s="1"/>
  <c r="H501" i="2" s="1"/>
  <c r="E501" i="2" l="1"/>
  <c r="G501" i="2" s="1"/>
  <c r="I501" i="2" s="1"/>
  <c r="D502" i="2" l="1"/>
  <c r="F502" i="2" s="1"/>
  <c r="H502" i="2" s="1"/>
  <c r="E502" i="2" l="1"/>
  <c r="G502" i="2" s="1"/>
  <c r="I502" i="2" s="1"/>
  <c r="D503" i="2" l="1"/>
  <c r="F503" i="2" s="1"/>
  <c r="H503" i="2" s="1"/>
  <c r="E503" i="2" l="1"/>
  <c r="G503" i="2" s="1"/>
  <c r="I503" i="2" s="1"/>
  <c r="D504" i="2" l="1"/>
  <c r="F504" i="2" s="1"/>
  <c r="H504" i="2" s="1"/>
  <c r="E504" i="2" l="1"/>
  <c r="G504" i="2" s="1"/>
  <c r="I504" i="2" s="1"/>
  <c r="D505" i="2" l="1"/>
  <c r="F505" i="2" s="1"/>
  <c r="H505" i="2" s="1"/>
  <c r="E505" i="2" l="1"/>
  <c r="G505" i="2" s="1"/>
  <c r="I505" i="2" s="1"/>
  <c r="D506" i="2" l="1"/>
  <c r="F506" i="2" s="1"/>
  <c r="H506" i="2" s="1"/>
  <c r="E506" i="2" l="1"/>
  <c r="G506" i="2" s="1"/>
  <c r="I506" i="2" s="1"/>
  <c r="D507" i="2" l="1"/>
  <c r="F507" i="2" s="1"/>
  <c r="H507" i="2" s="1"/>
  <c r="E507" i="2" l="1"/>
  <c r="G507" i="2" s="1"/>
  <c r="I507" i="2" s="1"/>
  <c r="D508" i="2" l="1"/>
  <c r="F508" i="2" s="1"/>
  <c r="H508" i="2" s="1"/>
  <c r="E508" i="2" l="1"/>
  <c r="G508" i="2" s="1"/>
  <c r="I508" i="2" s="1"/>
  <c r="D509" i="2" l="1"/>
  <c r="F509" i="2" s="1"/>
  <c r="H509" i="2" s="1"/>
  <c r="E509" i="2" l="1"/>
  <c r="G509" i="2" s="1"/>
  <c r="I509" i="2" s="1"/>
  <c r="D510" i="2" l="1"/>
  <c r="F510" i="2" s="1"/>
  <c r="H510" i="2" s="1"/>
  <c r="E510" i="2" l="1"/>
  <c r="G510" i="2" s="1"/>
  <c r="I510" i="2" s="1"/>
  <c r="D511" i="2" l="1"/>
  <c r="F511" i="2" s="1"/>
  <c r="H511" i="2" s="1"/>
  <c r="E511" i="2" l="1"/>
  <c r="G511" i="2" s="1"/>
  <c r="I511" i="2" s="1"/>
  <c r="D512" i="2" l="1"/>
  <c r="F512" i="2" s="1"/>
  <c r="H512" i="2" s="1"/>
  <c r="E512" i="2" l="1"/>
  <c r="G512" i="2" s="1"/>
  <c r="I512" i="2" s="1"/>
  <c r="D513" i="2" l="1"/>
  <c r="F513" i="2" s="1"/>
  <c r="H513" i="2" s="1"/>
  <c r="E513" i="2" l="1"/>
  <c r="G513" i="2" s="1"/>
  <c r="I513" i="2" s="1"/>
  <c r="D514" i="2" l="1"/>
  <c r="F514" i="2" s="1"/>
  <c r="H514" i="2" s="1"/>
  <c r="E514" i="2" l="1"/>
  <c r="G514" i="2" s="1"/>
  <c r="I514" i="2" s="1"/>
  <c r="D515" i="2" l="1"/>
  <c r="F515" i="2" s="1"/>
  <c r="H515" i="2" s="1"/>
  <c r="E515" i="2" l="1"/>
  <c r="G515" i="2" s="1"/>
  <c r="I515" i="2" s="1"/>
  <c r="D516" i="2" l="1"/>
  <c r="F516" i="2" s="1"/>
  <c r="H516" i="2" s="1"/>
  <c r="E516" i="2" l="1"/>
  <c r="G516" i="2" s="1"/>
  <c r="I516" i="2" s="1"/>
  <c r="D517" i="2" l="1"/>
  <c r="F517" i="2" s="1"/>
  <c r="H517" i="2" s="1"/>
  <c r="E517" i="2" l="1"/>
  <c r="G517" i="2" s="1"/>
  <c r="I517" i="2" s="1"/>
  <c r="D518" i="2" l="1"/>
  <c r="F518" i="2" s="1"/>
  <c r="H518" i="2" s="1"/>
  <c r="E518" i="2" l="1"/>
  <c r="G518" i="2" s="1"/>
  <c r="I518" i="2" s="1"/>
  <c r="D519" i="2" l="1"/>
  <c r="F519" i="2" s="1"/>
  <c r="H519" i="2" s="1"/>
  <c r="E519" i="2" l="1"/>
  <c r="G519" i="2" s="1"/>
  <c r="I519" i="2" s="1"/>
  <c r="D520" i="2" l="1"/>
  <c r="F520" i="2" s="1"/>
  <c r="H520" i="2" s="1"/>
  <c r="E520" i="2" l="1"/>
  <c r="G520" i="2" s="1"/>
  <c r="I520" i="2" s="1"/>
  <c r="D521" i="2" l="1"/>
  <c r="F521" i="2" s="1"/>
  <c r="H521" i="2" s="1"/>
  <c r="E521" i="2" l="1"/>
  <c r="G521" i="2" s="1"/>
  <c r="I521" i="2" s="1"/>
  <c r="D522" i="2" l="1"/>
  <c r="F522" i="2" s="1"/>
  <c r="H522" i="2" s="1"/>
  <c r="E522" i="2" l="1"/>
  <c r="G522" i="2" s="1"/>
  <c r="I522" i="2" s="1"/>
  <c r="D523" i="2" l="1"/>
  <c r="F523" i="2" s="1"/>
  <c r="H523" i="2" s="1"/>
  <c r="E523" i="2" l="1"/>
  <c r="G523" i="2" s="1"/>
  <c r="I523" i="2" s="1"/>
  <c r="D524" i="2" l="1"/>
  <c r="F524" i="2" s="1"/>
  <c r="H524" i="2" s="1"/>
  <c r="E524" i="2" l="1"/>
  <c r="G524" i="2" s="1"/>
  <c r="I524" i="2" s="1"/>
  <c r="D525" i="2" l="1"/>
  <c r="F525" i="2" s="1"/>
  <c r="H525" i="2" s="1"/>
  <c r="E525" i="2" l="1"/>
  <c r="G525" i="2" s="1"/>
  <c r="I525" i="2" s="1"/>
  <c r="D526" i="2" l="1"/>
  <c r="F526" i="2" s="1"/>
  <c r="H526" i="2" s="1"/>
  <c r="E526" i="2" l="1"/>
  <c r="G526" i="2" s="1"/>
  <c r="I526" i="2" s="1"/>
  <c r="D527" i="2" l="1"/>
  <c r="F527" i="2" s="1"/>
  <c r="H527" i="2" s="1"/>
  <c r="E527" i="2" l="1"/>
  <c r="G527" i="2" s="1"/>
  <c r="I527" i="2" s="1"/>
  <c r="D528" i="2" l="1"/>
  <c r="F528" i="2" s="1"/>
  <c r="H528" i="2" s="1"/>
  <c r="E528" i="2" l="1"/>
  <c r="G528" i="2" s="1"/>
  <c r="I528" i="2" s="1"/>
  <c r="D529" i="2" l="1"/>
  <c r="F529" i="2" s="1"/>
  <c r="H529" i="2" s="1"/>
  <c r="E529" i="2" l="1"/>
  <c r="G529" i="2" s="1"/>
  <c r="I529" i="2" s="1"/>
  <c r="D530" i="2" l="1"/>
  <c r="F530" i="2" s="1"/>
  <c r="H530" i="2" s="1"/>
  <c r="E530" i="2" l="1"/>
  <c r="G530" i="2" s="1"/>
  <c r="I530" i="2" s="1"/>
  <c r="D531" i="2" l="1"/>
  <c r="F531" i="2" s="1"/>
  <c r="H531" i="2" s="1"/>
  <c r="E531" i="2" l="1"/>
  <c r="G531" i="2" s="1"/>
  <c r="I531" i="2" s="1"/>
  <c r="D532" i="2" l="1"/>
  <c r="F532" i="2" s="1"/>
  <c r="H532" i="2" s="1"/>
  <c r="E532" i="2" l="1"/>
  <c r="G532" i="2" s="1"/>
  <c r="I532" i="2" s="1"/>
  <c r="D533" i="2" l="1"/>
  <c r="F533" i="2" s="1"/>
  <c r="H533" i="2" s="1"/>
  <c r="E533" i="2" l="1"/>
  <c r="G533" i="2" s="1"/>
  <c r="I533" i="2" s="1"/>
  <c r="D534" i="2" l="1"/>
  <c r="F534" i="2" s="1"/>
  <c r="H534" i="2" s="1"/>
  <c r="E534" i="2" l="1"/>
  <c r="G534" i="2" s="1"/>
  <c r="I534" i="2" s="1"/>
  <c r="D535" i="2" l="1"/>
  <c r="F535" i="2" s="1"/>
  <c r="H535" i="2" s="1"/>
  <c r="E535" i="2" l="1"/>
  <c r="G535" i="2" s="1"/>
  <c r="I535" i="2" s="1"/>
  <c r="D536" i="2" l="1"/>
  <c r="F536" i="2" s="1"/>
  <c r="H536" i="2" s="1"/>
  <c r="E536" i="2" l="1"/>
  <c r="G536" i="2" s="1"/>
  <c r="I536" i="2" s="1"/>
  <c r="D537" i="2" l="1"/>
  <c r="F537" i="2" s="1"/>
  <c r="H537" i="2" s="1"/>
  <c r="E537" i="2" l="1"/>
  <c r="G537" i="2" s="1"/>
  <c r="I537" i="2" s="1"/>
  <c r="D538" i="2" l="1"/>
  <c r="F538" i="2" s="1"/>
  <c r="H538" i="2" s="1"/>
  <c r="E538" i="2" l="1"/>
  <c r="G538" i="2" s="1"/>
  <c r="I538" i="2" s="1"/>
  <c r="D539" i="2" l="1"/>
  <c r="F539" i="2" s="1"/>
  <c r="H539" i="2" s="1"/>
  <c r="E539" i="2" l="1"/>
  <c r="G539" i="2" s="1"/>
  <c r="I539" i="2" s="1"/>
  <c r="D540" i="2" l="1"/>
  <c r="F540" i="2" s="1"/>
  <c r="H540" i="2" s="1"/>
  <c r="E540" i="2" l="1"/>
  <c r="G540" i="2" s="1"/>
  <c r="I540" i="2" s="1"/>
  <c r="D541" i="2" l="1"/>
  <c r="F541" i="2" s="1"/>
  <c r="H541" i="2" s="1"/>
  <c r="E541" i="2" l="1"/>
  <c r="G541" i="2" s="1"/>
  <c r="I541" i="2" s="1"/>
  <c r="D542" i="2" l="1"/>
  <c r="F542" i="2" s="1"/>
  <c r="H542" i="2" s="1"/>
  <c r="E542" i="2" l="1"/>
  <c r="G542" i="2" s="1"/>
  <c r="I542" i="2" s="1"/>
  <c r="D543" i="2" l="1"/>
  <c r="F543" i="2" s="1"/>
  <c r="H543" i="2" s="1"/>
  <c r="E543" i="2" l="1"/>
  <c r="G543" i="2" s="1"/>
  <c r="I543" i="2" s="1"/>
  <c r="D544" i="2" l="1"/>
  <c r="F544" i="2" s="1"/>
  <c r="H544" i="2" s="1"/>
  <c r="E544" i="2" l="1"/>
  <c r="G544" i="2" s="1"/>
  <c r="I544" i="2" s="1"/>
  <c r="D545" i="2" l="1"/>
  <c r="F545" i="2" s="1"/>
  <c r="H545" i="2" s="1"/>
  <c r="E545" i="2" l="1"/>
  <c r="G545" i="2" s="1"/>
  <c r="I545" i="2" s="1"/>
  <c r="D546" i="2" l="1"/>
  <c r="F546" i="2" s="1"/>
  <c r="H546" i="2" s="1"/>
  <c r="E546" i="2" l="1"/>
  <c r="G546" i="2" s="1"/>
  <c r="I546" i="2" s="1"/>
  <c r="D547" i="2" l="1"/>
  <c r="F547" i="2" s="1"/>
  <c r="H547" i="2" s="1"/>
  <c r="E547" i="2" l="1"/>
  <c r="G547" i="2" s="1"/>
  <c r="I547" i="2" s="1"/>
  <c r="D548" i="2" l="1"/>
  <c r="F548" i="2" s="1"/>
  <c r="H548" i="2" s="1"/>
  <c r="E548" i="2" l="1"/>
  <c r="G548" i="2" s="1"/>
  <c r="I548" i="2" s="1"/>
  <c r="D549" i="2" l="1"/>
  <c r="F549" i="2" s="1"/>
  <c r="H549" i="2" s="1"/>
  <c r="E549" i="2" l="1"/>
  <c r="G549" i="2" s="1"/>
  <c r="I549" i="2" s="1"/>
  <c r="D550" i="2" l="1"/>
  <c r="F550" i="2" s="1"/>
  <c r="H550" i="2" s="1"/>
  <c r="E550" i="2" l="1"/>
  <c r="G550" i="2" s="1"/>
  <c r="I550" i="2" s="1"/>
  <c r="D551" i="2" l="1"/>
  <c r="F551" i="2" s="1"/>
  <c r="H551" i="2" s="1"/>
  <c r="E551" i="2" l="1"/>
  <c r="G551" i="2" s="1"/>
  <c r="I551" i="2" s="1"/>
  <c r="D552" i="2" l="1"/>
  <c r="F552" i="2" s="1"/>
  <c r="H552" i="2" s="1"/>
  <c r="E552" i="2" l="1"/>
  <c r="G552" i="2" s="1"/>
  <c r="I552" i="2" s="1"/>
  <c r="D553" i="2" l="1"/>
  <c r="F553" i="2" s="1"/>
  <c r="H553" i="2" s="1"/>
  <c r="E553" i="2" l="1"/>
  <c r="G553" i="2" s="1"/>
  <c r="I553" i="2" s="1"/>
  <c r="D554" i="2" l="1"/>
  <c r="F554" i="2" s="1"/>
  <c r="H554" i="2" s="1"/>
  <c r="E554" i="2" l="1"/>
  <c r="G554" i="2" s="1"/>
  <c r="I554" i="2" s="1"/>
  <c r="D555" i="2" l="1"/>
  <c r="F555" i="2" s="1"/>
  <c r="H555" i="2" s="1"/>
  <c r="E555" i="2" l="1"/>
  <c r="G555" i="2" s="1"/>
  <c r="I555" i="2" s="1"/>
  <c r="D556" i="2" l="1"/>
  <c r="F556" i="2" s="1"/>
  <c r="H556" i="2" s="1"/>
  <c r="E556" i="2" l="1"/>
  <c r="G556" i="2" s="1"/>
  <c r="I556" i="2" s="1"/>
  <c r="D557" i="2" l="1"/>
  <c r="F557" i="2" s="1"/>
  <c r="H557" i="2" s="1"/>
  <c r="E557" i="2" l="1"/>
  <c r="G557" i="2" s="1"/>
  <c r="I557" i="2" s="1"/>
  <c r="D558" i="2" l="1"/>
  <c r="F558" i="2" s="1"/>
  <c r="H558" i="2" s="1"/>
  <c r="E558" i="2" l="1"/>
  <c r="G558" i="2" s="1"/>
  <c r="I558" i="2" s="1"/>
  <c r="D559" i="2" l="1"/>
  <c r="F559" i="2" s="1"/>
  <c r="H559" i="2" s="1"/>
  <c r="E559" i="2" l="1"/>
  <c r="G559" i="2" s="1"/>
  <c r="I559" i="2" s="1"/>
  <c r="D560" i="2" l="1"/>
  <c r="F560" i="2" s="1"/>
  <c r="H560" i="2" s="1"/>
  <c r="E560" i="2" l="1"/>
  <c r="G560" i="2" s="1"/>
  <c r="I560" i="2" s="1"/>
  <c r="D561" i="2" l="1"/>
  <c r="F561" i="2" s="1"/>
  <c r="H561" i="2" s="1"/>
  <c r="E561" i="2" l="1"/>
  <c r="G561" i="2" s="1"/>
  <c r="I561" i="2" s="1"/>
  <c r="D562" i="2" l="1"/>
  <c r="F562" i="2" s="1"/>
  <c r="H562" i="2" s="1"/>
  <c r="E562" i="2" l="1"/>
  <c r="G562" i="2" s="1"/>
  <c r="I562" i="2" s="1"/>
  <c r="D563" i="2" l="1"/>
  <c r="F563" i="2" s="1"/>
  <c r="H563" i="2" s="1"/>
  <c r="E563" i="2" l="1"/>
  <c r="G563" i="2" s="1"/>
  <c r="I563" i="2" s="1"/>
  <c r="D564" i="2" l="1"/>
  <c r="F564" i="2" s="1"/>
  <c r="H564" i="2" s="1"/>
  <c r="E564" i="2" l="1"/>
  <c r="G564" i="2" s="1"/>
  <c r="I564" i="2" s="1"/>
  <c r="D565" i="2" l="1"/>
  <c r="F565" i="2" s="1"/>
  <c r="H565" i="2" s="1"/>
  <c r="E565" i="2" l="1"/>
  <c r="G565" i="2" s="1"/>
  <c r="I565" i="2" s="1"/>
  <c r="D566" i="2" l="1"/>
  <c r="F566" i="2" s="1"/>
  <c r="H566" i="2" s="1"/>
  <c r="E566" i="2" l="1"/>
  <c r="G566" i="2" s="1"/>
  <c r="I566" i="2" s="1"/>
  <c r="D567" i="2" l="1"/>
  <c r="F567" i="2" s="1"/>
  <c r="H567" i="2" s="1"/>
  <c r="E567" i="2" l="1"/>
  <c r="G567" i="2" s="1"/>
  <c r="I567" i="2" s="1"/>
  <c r="D568" i="2" l="1"/>
  <c r="F568" i="2" s="1"/>
  <c r="H568" i="2" s="1"/>
  <c r="E568" i="2" l="1"/>
  <c r="G568" i="2" s="1"/>
  <c r="I568" i="2" s="1"/>
  <c r="D569" i="2" l="1"/>
  <c r="F569" i="2" s="1"/>
  <c r="H569" i="2" s="1"/>
  <c r="E569" i="2" l="1"/>
  <c r="G569" i="2" s="1"/>
  <c r="I569" i="2" s="1"/>
  <c r="D570" i="2" l="1"/>
  <c r="F570" i="2" s="1"/>
  <c r="H570" i="2" s="1"/>
  <c r="E570" i="2" l="1"/>
  <c r="G570" i="2" s="1"/>
  <c r="I570" i="2" s="1"/>
  <c r="D571" i="2" l="1"/>
  <c r="F571" i="2" s="1"/>
  <c r="H571" i="2" s="1"/>
  <c r="E571" i="2" l="1"/>
  <c r="G571" i="2" s="1"/>
  <c r="I571" i="2" s="1"/>
  <c r="D572" i="2" l="1"/>
  <c r="F572" i="2" s="1"/>
  <c r="H572" i="2" s="1"/>
  <c r="E572" i="2" l="1"/>
  <c r="G572" i="2" s="1"/>
  <c r="I572" i="2" s="1"/>
  <c r="D573" i="2" l="1"/>
  <c r="F573" i="2" s="1"/>
  <c r="H573" i="2" s="1"/>
  <c r="E573" i="2" l="1"/>
  <c r="G573" i="2" s="1"/>
  <c r="I573" i="2" s="1"/>
  <c r="D574" i="2" l="1"/>
  <c r="F574" i="2" s="1"/>
  <c r="H574" i="2" s="1"/>
  <c r="E574" i="2" l="1"/>
  <c r="G574" i="2" s="1"/>
  <c r="I574" i="2" s="1"/>
  <c r="D575" i="2" l="1"/>
  <c r="F575" i="2" s="1"/>
  <c r="H575" i="2" s="1"/>
  <c r="E575" i="2" l="1"/>
  <c r="G575" i="2" s="1"/>
  <c r="I575" i="2" s="1"/>
  <c r="D576" i="2" l="1"/>
  <c r="F576" i="2" s="1"/>
  <c r="H576" i="2" s="1"/>
  <c r="E576" i="2" l="1"/>
  <c r="G576" i="2" s="1"/>
  <c r="I576" i="2" s="1"/>
  <c r="D577" i="2" l="1"/>
  <c r="F577" i="2" s="1"/>
  <c r="H577" i="2" s="1"/>
  <c r="E577" i="2" l="1"/>
  <c r="G577" i="2" s="1"/>
  <c r="I577" i="2" s="1"/>
  <c r="D578" i="2" l="1"/>
  <c r="F578" i="2" s="1"/>
  <c r="H578" i="2" s="1"/>
  <c r="E578" i="2" l="1"/>
  <c r="G578" i="2" s="1"/>
  <c r="I578" i="2" s="1"/>
  <c r="D579" i="2" l="1"/>
  <c r="F579" i="2" s="1"/>
  <c r="H579" i="2" s="1"/>
  <c r="E579" i="2" l="1"/>
  <c r="G579" i="2" s="1"/>
  <c r="I579" i="2" s="1"/>
  <c r="D580" i="2" l="1"/>
  <c r="F580" i="2" s="1"/>
  <c r="H580" i="2" s="1"/>
  <c r="E580" i="2" l="1"/>
  <c r="G580" i="2" s="1"/>
  <c r="I580" i="2" s="1"/>
  <c r="D581" i="2" l="1"/>
  <c r="F581" i="2" s="1"/>
  <c r="H581" i="2" s="1"/>
  <c r="E581" i="2" l="1"/>
  <c r="G581" i="2" s="1"/>
  <c r="I581" i="2" s="1"/>
  <c r="D582" i="2" l="1"/>
  <c r="F582" i="2" s="1"/>
  <c r="H582" i="2" s="1"/>
  <c r="E582" i="2" l="1"/>
  <c r="G582" i="2" s="1"/>
  <c r="I582" i="2" s="1"/>
  <c r="D583" i="2" l="1"/>
  <c r="F583" i="2" s="1"/>
  <c r="H583" i="2" s="1"/>
  <c r="E583" i="2" l="1"/>
  <c r="G583" i="2" s="1"/>
  <c r="I583" i="2" s="1"/>
  <c r="D584" i="2" l="1"/>
  <c r="F584" i="2" s="1"/>
  <c r="H584" i="2" s="1"/>
  <c r="E584" i="2" l="1"/>
  <c r="G584" i="2" s="1"/>
  <c r="I584" i="2" s="1"/>
  <c r="D585" i="2" l="1"/>
  <c r="F585" i="2" s="1"/>
  <c r="H585" i="2" s="1"/>
  <c r="E585" i="2" l="1"/>
  <c r="G585" i="2" s="1"/>
  <c r="I585" i="2" s="1"/>
  <c r="D586" i="2" l="1"/>
  <c r="F586" i="2" s="1"/>
  <c r="H586" i="2" s="1"/>
  <c r="E586" i="2" l="1"/>
  <c r="G586" i="2" s="1"/>
  <c r="I586" i="2" s="1"/>
  <c r="D587" i="2" l="1"/>
  <c r="F587" i="2" s="1"/>
  <c r="H587" i="2" s="1"/>
  <c r="E587" i="2" l="1"/>
  <c r="G587" i="2" s="1"/>
  <c r="I587" i="2" s="1"/>
  <c r="D588" i="2" l="1"/>
  <c r="F588" i="2" s="1"/>
  <c r="H588" i="2" s="1"/>
  <c r="E588" i="2" l="1"/>
  <c r="G588" i="2" s="1"/>
  <c r="I588" i="2" s="1"/>
  <c r="D589" i="2" l="1"/>
  <c r="F589" i="2" s="1"/>
  <c r="H589" i="2" s="1"/>
  <c r="E589" i="2" l="1"/>
  <c r="G589" i="2" s="1"/>
  <c r="I589" i="2" s="1"/>
  <c r="D590" i="2" l="1"/>
  <c r="F590" i="2" s="1"/>
  <c r="H590" i="2" s="1"/>
  <c r="E590" i="2" l="1"/>
  <c r="G590" i="2" s="1"/>
  <c r="I590" i="2" s="1"/>
  <c r="D591" i="2" l="1"/>
  <c r="F591" i="2" s="1"/>
  <c r="H591" i="2" s="1"/>
  <c r="E591" i="2" l="1"/>
  <c r="G591" i="2" s="1"/>
  <c r="I591" i="2" s="1"/>
  <c r="D592" i="2" l="1"/>
  <c r="F592" i="2" s="1"/>
  <c r="H592" i="2" s="1"/>
  <c r="E592" i="2" l="1"/>
  <c r="G592" i="2" s="1"/>
  <c r="I592" i="2" s="1"/>
  <c r="D593" i="2" l="1"/>
  <c r="F593" i="2" s="1"/>
  <c r="H593" i="2" s="1"/>
  <c r="E593" i="2" l="1"/>
  <c r="G593" i="2" s="1"/>
  <c r="I593" i="2" s="1"/>
  <c r="D594" i="2" l="1"/>
  <c r="F594" i="2" s="1"/>
  <c r="H594" i="2" s="1"/>
  <c r="E594" i="2" l="1"/>
  <c r="G594" i="2" s="1"/>
  <c r="I594" i="2" s="1"/>
  <c r="D595" i="2" l="1"/>
  <c r="F595" i="2" s="1"/>
  <c r="H595" i="2" s="1"/>
  <c r="E595" i="2" l="1"/>
  <c r="G595" i="2" s="1"/>
  <c r="I595" i="2" s="1"/>
  <c r="D596" i="2" l="1"/>
  <c r="F596" i="2" s="1"/>
  <c r="H596" i="2" s="1"/>
  <c r="E596" i="2" l="1"/>
  <c r="G596" i="2" s="1"/>
  <c r="I596" i="2" s="1"/>
  <c r="D597" i="2" l="1"/>
  <c r="F597" i="2" s="1"/>
  <c r="H597" i="2" s="1"/>
  <c r="E597" i="2" l="1"/>
  <c r="G597" i="2" s="1"/>
  <c r="I597" i="2" s="1"/>
  <c r="D598" i="2" l="1"/>
  <c r="F598" i="2" s="1"/>
  <c r="H598" i="2" s="1"/>
  <c r="E598" i="2" l="1"/>
  <c r="G598" i="2" s="1"/>
  <c r="I598" i="2" s="1"/>
  <c r="D599" i="2" l="1"/>
  <c r="F599" i="2" s="1"/>
  <c r="H599" i="2" s="1"/>
  <c r="E599" i="2" l="1"/>
  <c r="G599" i="2" s="1"/>
  <c r="I599" i="2" s="1"/>
  <c r="D600" i="2" l="1"/>
  <c r="F600" i="2" s="1"/>
  <c r="H600" i="2" s="1"/>
  <c r="E600" i="2" l="1"/>
  <c r="G600" i="2" s="1"/>
  <c r="I600" i="2" s="1"/>
  <c r="D601" i="2" l="1"/>
  <c r="F601" i="2" s="1"/>
  <c r="H601" i="2" s="1"/>
  <c r="E601" i="2" l="1"/>
  <c r="G601" i="2" s="1"/>
  <c r="I601" i="2" s="1"/>
  <c r="D602" i="2" l="1"/>
  <c r="F602" i="2" s="1"/>
  <c r="H602" i="2" s="1"/>
  <c r="E602" i="2" l="1"/>
  <c r="G602" i="2" s="1"/>
  <c r="I602" i="2" s="1"/>
  <c r="D603" i="2" l="1"/>
  <c r="F603" i="2" s="1"/>
  <c r="H603" i="2" s="1"/>
  <c r="E603" i="2" l="1"/>
  <c r="G603" i="2" s="1"/>
  <c r="I603" i="2" s="1"/>
  <c r="D604" i="2" l="1"/>
  <c r="F604" i="2" s="1"/>
  <c r="H604" i="2" s="1"/>
  <c r="E604" i="2" l="1"/>
  <c r="G604" i="2" s="1"/>
  <c r="I604" i="2" s="1"/>
  <c r="D605" i="2" l="1"/>
  <c r="F605" i="2" s="1"/>
  <c r="H605" i="2" s="1"/>
  <c r="E605" i="2" l="1"/>
  <c r="G605" i="2" s="1"/>
  <c r="I605" i="2" s="1"/>
  <c r="D606" i="2" l="1"/>
  <c r="F606" i="2" s="1"/>
  <c r="H606" i="2" s="1"/>
  <c r="E606" i="2" l="1"/>
  <c r="G606" i="2" s="1"/>
  <c r="I606" i="2" s="1"/>
  <c r="D607" i="2" l="1"/>
  <c r="F607" i="2" s="1"/>
  <c r="H607" i="2" s="1"/>
  <c r="E607" i="2" l="1"/>
  <c r="G607" i="2" s="1"/>
  <c r="I607" i="2" s="1"/>
  <c r="D608" i="2" l="1"/>
  <c r="F608" i="2" s="1"/>
  <c r="H608" i="2" s="1"/>
  <c r="E608" i="2" l="1"/>
  <c r="G608" i="2" s="1"/>
  <c r="I608" i="2" s="1"/>
  <c r="D609" i="2" l="1"/>
  <c r="F609" i="2" s="1"/>
  <c r="H609" i="2" s="1"/>
  <c r="E609" i="2" l="1"/>
  <c r="G609" i="2" s="1"/>
  <c r="I609" i="2" s="1"/>
  <c r="D610" i="2" l="1"/>
  <c r="F610" i="2" s="1"/>
  <c r="H610" i="2" s="1"/>
  <c r="E610" i="2" l="1"/>
  <c r="G610" i="2" s="1"/>
  <c r="I610" i="2" s="1"/>
  <c r="D611" i="2" l="1"/>
  <c r="F611" i="2" s="1"/>
  <c r="H611" i="2" s="1"/>
  <c r="E611" i="2" l="1"/>
  <c r="G611" i="2" s="1"/>
  <c r="I611" i="2" s="1"/>
  <c r="D612" i="2" l="1"/>
  <c r="F612" i="2" s="1"/>
  <c r="H612" i="2" s="1"/>
  <c r="E612" i="2" l="1"/>
  <c r="G612" i="2" s="1"/>
  <c r="I612" i="2" s="1"/>
  <c r="D613" i="2" l="1"/>
  <c r="F613" i="2" s="1"/>
  <c r="H613" i="2" s="1"/>
  <c r="E613" i="2" l="1"/>
  <c r="G613" i="2" s="1"/>
  <c r="I613" i="2" s="1"/>
  <c r="D614" i="2" l="1"/>
  <c r="F614" i="2" s="1"/>
  <c r="H614" i="2" s="1"/>
  <c r="E614" i="2" l="1"/>
  <c r="G614" i="2" s="1"/>
  <c r="I614" i="2" s="1"/>
  <c r="D615" i="2" l="1"/>
  <c r="F615" i="2" s="1"/>
  <c r="H615" i="2" s="1"/>
  <c r="E615" i="2" l="1"/>
  <c r="G615" i="2" s="1"/>
  <c r="I615" i="2" s="1"/>
  <c r="D616" i="2" l="1"/>
  <c r="F616" i="2" s="1"/>
  <c r="H616" i="2" s="1"/>
  <c r="E616" i="2" l="1"/>
  <c r="G616" i="2" s="1"/>
  <c r="I616" i="2" s="1"/>
  <c r="D617" i="2" l="1"/>
  <c r="F617" i="2" s="1"/>
  <c r="H617" i="2" s="1"/>
  <c r="E617" i="2" l="1"/>
  <c r="G617" i="2" s="1"/>
  <c r="I617" i="2" s="1"/>
  <c r="D618" i="2" l="1"/>
  <c r="F618" i="2" s="1"/>
  <c r="H618" i="2" s="1"/>
  <c r="E618" i="2" l="1"/>
  <c r="G618" i="2" s="1"/>
  <c r="I618" i="2" s="1"/>
  <c r="D619" i="2" l="1"/>
  <c r="F619" i="2" s="1"/>
  <c r="H619" i="2" s="1"/>
  <c r="E619" i="2" l="1"/>
  <c r="G619" i="2" s="1"/>
  <c r="I619" i="2" s="1"/>
  <c r="D620" i="2" l="1"/>
  <c r="F620" i="2" s="1"/>
  <c r="H620" i="2" s="1"/>
  <c r="E620" i="2" l="1"/>
  <c r="G620" i="2" s="1"/>
  <c r="I620" i="2" s="1"/>
  <c r="D621" i="2" l="1"/>
  <c r="F621" i="2" s="1"/>
  <c r="H621" i="2" s="1"/>
  <c r="E621" i="2" l="1"/>
  <c r="G621" i="2" s="1"/>
  <c r="I621" i="2" s="1"/>
  <c r="D622" i="2" l="1"/>
  <c r="F622" i="2" s="1"/>
  <c r="H622" i="2" s="1"/>
  <c r="E622" i="2" l="1"/>
  <c r="G622" i="2" s="1"/>
  <c r="I622" i="2" s="1"/>
  <c r="D623" i="2" l="1"/>
  <c r="F623" i="2" s="1"/>
  <c r="H623" i="2" s="1"/>
  <c r="E623" i="2" l="1"/>
  <c r="G623" i="2" s="1"/>
  <c r="I623" i="2" s="1"/>
  <c r="D624" i="2" l="1"/>
  <c r="F624" i="2" s="1"/>
  <c r="H624" i="2" s="1"/>
  <c r="E624" i="2" l="1"/>
  <c r="G624" i="2" s="1"/>
  <c r="I624" i="2" s="1"/>
  <c r="D625" i="2" l="1"/>
  <c r="F625" i="2" s="1"/>
  <c r="H625" i="2" s="1"/>
  <c r="E625" i="2" l="1"/>
  <c r="G625" i="2" s="1"/>
  <c r="I625" i="2" s="1"/>
  <c r="D626" i="2" l="1"/>
  <c r="F626" i="2" s="1"/>
  <c r="H626" i="2" s="1"/>
  <c r="E626" i="2" l="1"/>
  <c r="G626" i="2" s="1"/>
  <c r="I626" i="2" s="1"/>
  <c r="D627" i="2" l="1"/>
  <c r="F627" i="2" s="1"/>
  <c r="H627" i="2" s="1"/>
  <c r="E627" i="2" l="1"/>
  <c r="G627" i="2" s="1"/>
  <c r="I627" i="2" s="1"/>
  <c r="D628" i="2" l="1"/>
  <c r="F628" i="2" s="1"/>
  <c r="H628" i="2" s="1"/>
  <c r="E628" i="2" l="1"/>
  <c r="G628" i="2" s="1"/>
  <c r="I628" i="2" s="1"/>
  <c r="D629" i="2" l="1"/>
  <c r="F629" i="2" s="1"/>
  <c r="H629" i="2" s="1"/>
  <c r="E629" i="2" l="1"/>
  <c r="G629" i="2" s="1"/>
  <c r="I629" i="2" s="1"/>
  <c r="D630" i="2" l="1"/>
  <c r="F630" i="2" s="1"/>
  <c r="H630" i="2" s="1"/>
  <c r="E630" i="2" l="1"/>
  <c r="G630" i="2" s="1"/>
  <c r="I630" i="2" s="1"/>
  <c r="D631" i="2" l="1"/>
  <c r="F631" i="2" s="1"/>
  <c r="H631" i="2" s="1"/>
  <c r="E631" i="2" l="1"/>
  <c r="G631" i="2" s="1"/>
  <c r="I631" i="2" s="1"/>
  <c r="D632" i="2" l="1"/>
  <c r="F632" i="2" s="1"/>
  <c r="H632" i="2" s="1"/>
  <c r="E632" i="2" l="1"/>
  <c r="G632" i="2" s="1"/>
  <c r="I632" i="2" s="1"/>
  <c r="D633" i="2" l="1"/>
  <c r="F633" i="2" s="1"/>
  <c r="H633" i="2" s="1"/>
  <c r="E633" i="2" l="1"/>
  <c r="G633" i="2" s="1"/>
  <c r="I633" i="2" s="1"/>
  <c r="D634" i="2" l="1"/>
  <c r="F634" i="2" s="1"/>
  <c r="H634" i="2" s="1"/>
  <c r="E634" i="2" l="1"/>
  <c r="G634" i="2" s="1"/>
  <c r="I634" i="2" s="1"/>
  <c r="D635" i="2" l="1"/>
  <c r="F635" i="2" s="1"/>
  <c r="H635" i="2" s="1"/>
  <c r="E635" i="2" l="1"/>
  <c r="G635" i="2" s="1"/>
  <c r="I635" i="2" s="1"/>
  <c r="D636" i="2" l="1"/>
  <c r="F636" i="2" s="1"/>
  <c r="H636" i="2" s="1"/>
  <c r="E636" i="2" l="1"/>
  <c r="G636" i="2" s="1"/>
  <c r="I636" i="2" s="1"/>
  <c r="D637" i="2" l="1"/>
  <c r="F637" i="2" s="1"/>
  <c r="H637" i="2" s="1"/>
  <c r="E637" i="2" l="1"/>
  <c r="G637" i="2" s="1"/>
  <c r="I637" i="2" s="1"/>
  <c r="D638" i="2" l="1"/>
  <c r="F638" i="2" s="1"/>
  <c r="H638" i="2" s="1"/>
  <c r="E638" i="2" l="1"/>
  <c r="G638" i="2" s="1"/>
  <c r="I638" i="2" s="1"/>
  <c r="D639" i="2" l="1"/>
  <c r="F639" i="2" s="1"/>
  <c r="H639" i="2" s="1"/>
  <c r="E639" i="2" l="1"/>
  <c r="G639" i="2" s="1"/>
  <c r="I639" i="2" s="1"/>
  <c r="D640" i="2" l="1"/>
  <c r="F640" i="2" s="1"/>
  <c r="H640" i="2" s="1"/>
  <c r="E640" i="2" l="1"/>
  <c r="G640" i="2" s="1"/>
  <c r="I640" i="2" s="1"/>
  <c r="D641" i="2" l="1"/>
  <c r="F641" i="2" s="1"/>
  <c r="H641" i="2" s="1"/>
  <c r="E641" i="2" l="1"/>
  <c r="G641" i="2" s="1"/>
  <c r="I641" i="2" s="1"/>
  <c r="D642" i="2" l="1"/>
  <c r="F642" i="2" s="1"/>
  <c r="H642" i="2" s="1"/>
  <c r="E642" i="2" l="1"/>
  <c r="G642" i="2" s="1"/>
  <c r="I642" i="2" s="1"/>
  <c r="D643" i="2" l="1"/>
  <c r="F643" i="2" s="1"/>
  <c r="H643" i="2" s="1"/>
  <c r="E643" i="2" l="1"/>
  <c r="G643" i="2" s="1"/>
  <c r="I643" i="2" s="1"/>
  <c r="D644" i="2" l="1"/>
  <c r="F644" i="2" s="1"/>
  <c r="H644" i="2" s="1"/>
  <c r="E644" i="2" l="1"/>
  <c r="G644" i="2" s="1"/>
  <c r="I644" i="2" s="1"/>
  <c r="D645" i="2" l="1"/>
  <c r="F645" i="2" s="1"/>
  <c r="H645" i="2" s="1"/>
  <c r="E645" i="2" l="1"/>
  <c r="G645" i="2" s="1"/>
  <c r="I645" i="2" s="1"/>
  <c r="D646" i="2" l="1"/>
  <c r="F646" i="2" s="1"/>
  <c r="H646" i="2" s="1"/>
  <c r="E646" i="2" l="1"/>
  <c r="G646" i="2" s="1"/>
  <c r="I646" i="2" s="1"/>
  <c r="D647" i="2" l="1"/>
  <c r="F647" i="2" s="1"/>
  <c r="H647" i="2" s="1"/>
  <c r="E647" i="2" l="1"/>
  <c r="G647" i="2" s="1"/>
  <c r="I647" i="2" s="1"/>
  <c r="D648" i="2" l="1"/>
  <c r="F648" i="2" s="1"/>
  <c r="H648" i="2" s="1"/>
  <c r="E648" i="2" l="1"/>
  <c r="G648" i="2" s="1"/>
  <c r="I648" i="2" s="1"/>
  <c r="D649" i="2" l="1"/>
  <c r="F649" i="2" s="1"/>
  <c r="H649" i="2" s="1"/>
  <c r="E649" i="2" l="1"/>
  <c r="G649" i="2" s="1"/>
  <c r="I649" i="2" s="1"/>
  <c r="D650" i="2" l="1"/>
  <c r="F650" i="2" s="1"/>
  <c r="H650" i="2" s="1"/>
  <c r="E650" i="2" l="1"/>
  <c r="G650" i="2" s="1"/>
  <c r="I650" i="2" s="1"/>
  <c r="D651" i="2" l="1"/>
  <c r="F651" i="2" s="1"/>
  <c r="H651" i="2" s="1"/>
  <c r="E651" i="2" l="1"/>
  <c r="G651" i="2" s="1"/>
  <c r="I651" i="2" s="1"/>
  <c r="D652" i="2" l="1"/>
  <c r="F652" i="2" s="1"/>
  <c r="H652" i="2" s="1"/>
  <c r="E652" i="2" l="1"/>
  <c r="G652" i="2" s="1"/>
  <c r="I652" i="2" s="1"/>
  <c r="D653" i="2" l="1"/>
  <c r="F653" i="2" s="1"/>
  <c r="H653" i="2" s="1"/>
  <c r="E653" i="2" l="1"/>
  <c r="G653" i="2" s="1"/>
  <c r="I653" i="2" s="1"/>
  <c r="D654" i="2" l="1"/>
  <c r="F654" i="2" s="1"/>
  <c r="H654" i="2" s="1"/>
  <c r="E654" i="2" l="1"/>
  <c r="G654" i="2" s="1"/>
  <c r="I654" i="2" s="1"/>
  <c r="D655" i="2" l="1"/>
  <c r="F655" i="2" s="1"/>
  <c r="H655" i="2" s="1"/>
  <c r="E655" i="2" l="1"/>
  <c r="G655" i="2" s="1"/>
  <c r="I655" i="2" s="1"/>
  <c r="D656" i="2" l="1"/>
  <c r="F656" i="2" s="1"/>
  <c r="H656" i="2" s="1"/>
  <c r="E656" i="2" l="1"/>
  <c r="G656" i="2" s="1"/>
  <c r="I656" i="2" s="1"/>
  <c r="D657" i="2" l="1"/>
  <c r="F657" i="2" s="1"/>
  <c r="H657" i="2" s="1"/>
  <c r="E657" i="2" l="1"/>
  <c r="G657" i="2" s="1"/>
  <c r="I657" i="2" s="1"/>
  <c r="D658" i="2" l="1"/>
  <c r="F658" i="2" s="1"/>
  <c r="H658" i="2" s="1"/>
  <c r="E658" i="2" l="1"/>
  <c r="G658" i="2" s="1"/>
  <c r="I658" i="2" s="1"/>
  <c r="D659" i="2" l="1"/>
  <c r="F659" i="2" s="1"/>
  <c r="H659" i="2" s="1"/>
  <c r="E659" i="2" l="1"/>
  <c r="G659" i="2" s="1"/>
  <c r="I659" i="2" s="1"/>
  <c r="D660" i="2" l="1"/>
  <c r="F660" i="2" s="1"/>
  <c r="H660" i="2" s="1"/>
  <c r="E660" i="2" l="1"/>
  <c r="G660" i="2" s="1"/>
  <c r="I660" i="2" s="1"/>
  <c r="D661" i="2" l="1"/>
  <c r="F661" i="2" s="1"/>
  <c r="H661" i="2" s="1"/>
  <c r="E661" i="2" l="1"/>
  <c r="G661" i="2" s="1"/>
  <c r="I661" i="2" s="1"/>
  <c r="D662" i="2" l="1"/>
  <c r="F662" i="2" s="1"/>
  <c r="H662" i="2" s="1"/>
  <c r="E662" i="2" l="1"/>
  <c r="G662" i="2" s="1"/>
  <c r="I662" i="2" s="1"/>
  <c r="D663" i="2" l="1"/>
  <c r="F663" i="2" s="1"/>
  <c r="H663" i="2" s="1"/>
  <c r="E663" i="2" l="1"/>
  <c r="G663" i="2" s="1"/>
  <c r="I663" i="2" s="1"/>
  <c r="D664" i="2" l="1"/>
  <c r="F664" i="2" s="1"/>
  <c r="H664" i="2" s="1"/>
  <c r="E664" i="2" l="1"/>
  <c r="G664" i="2" s="1"/>
  <c r="I664" i="2" s="1"/>
  <c r="D665" i="2" l="1"/>
  <c r="F665" i="2" s="1"/>
  <c r="H665" i="2" s="1"/>
  <c r="E665" i="2" l="1"/>
  <c r="G665" i="2" s="1"/>
  <c r="I665" i="2" s="1"/>
  <c r="D666" i="2" l="1"/>
  <c r="F666" i="2" s="1"/>
  <c r="H666" i="2" s="1"/>
  <c r="E666" i="2" l="1"/>
  <c r="G666" i="2" s="1"/>
  <c r="I666" i="2" s="1"/>
  <c r="D667" i="2" l="1"/>
  <c r="F667" i="2" s="1"/>
  <c r="H667" i="2" s="1"/>
  <c r="E667" i="2" l="1"/>
  <c r="G667" i="2" s="1"/>
  <c r="I667" i="2" s="1"/>
  <c r="D668" i="2" l="1"/>
  <c r="F668" i="2" s="1"/>
  <c r="H668" i="2" s="1"/>
  <c r="E668" i="2" l="1"/>
  <c r="G668" i="2" s="1"/>
  <c r="I668" i="2" s="1"/>
  <c r="D669" i="2" l="1"/>
  <c r="F669" i="2" s="1"/>
  <c r="H669" i="2" s="1"/>
  <c r="E669" i="2" l="1"/>
  <c r="G669" i="2" s="1"/>
  <c r="I669" i="2" s="1"/>
  <c r="D670" i="2" l="1"/>
  <c r="F670" i="2" s="1"/>
  <c r="H670" i="2" s="1"/>
  <c r="E670" i="2" l="1"/>
  <c r="G670" i="2" s="1"/>
  <c r="I670" i="2" s="1"/>
  <c r="D671" i="2" l="1"/>
  <c r="F671" i="2" s="1"/>
  <c r="H671" i="2" s="1"/>
  <c r="E671" i="2" l="1"/>
  <c r="G671" i="2" s="1"/>
  <c r="I671" i="2" s="1"/>
  <c r="D672" i="2" l="1"/>
  <c r="F672" i="2" s="1"/>
  <c r="H672" i="2" s="1"/>
  <c r="E672" i="2" l="1"/>
  <c r="G672" i="2" s="1"/>
  <c r="I672" i="2" s="1"/>
  <c r="D673" i="2" l="1"/>
  <c r="F673" i="2" s="1"/>
  <c r="H673" i="2" s="1"/>
  <c r="E673" i="2" l="1"/>
  <c r="G673" i="2" s="1"/>
  <c r="I673" i="2" s="1"/>
  <c r="D674" i="2" l="1"/>
  <c r="F674" i="2" s="1"/>
  <c r="H674" i="2" s="1"/>
  <c r="E674" i="2" l="1"/>
  <c r="G674" i="2" s="1"/>
  <c r="I674" i="2" s="1"/>
  <c r="D675" i="2" l="1"/>
  <c r="F675" i="2" s="1"/>
  <c r="H675" i="2" s="1"/>
  <c r="E675" i="2" l="1"/>
  <c r="G675" i="2" s="1"/>
  <c r="I675" i="2" s="1"/>
  <c r="D676" i="2" l="1"/>
  <c r="F676" i="2" s="1"/>
  <c r="H676" i="2" s="1"/>
  <c r="E676" i="2" l="1"/>
  <c r="G676" i="2" s="1"/>
  <c r="I676" i="2" s="1"/>
  <c r="D677" i="2" l="1"/>
  <c r="F677" i="2" s="1"/>
  <c r="H677" i="2" s="1"/>
  <c r="E677" i="2" l="1"/>
  <c r="G677" i="2" s="1"/>
  <c r="I677" i="2" s="1"/>
  <c r="D678" i="2" l="1"/>
  <c r="F678" i="2" s="1"/>
  <c r="H678" i="2" s="1"/>
  <c r="E678" i="2" l="1"/>
  <c r="G678" i="2" s="1"/>
  <c r="I678" i="2" s="1"/>
  <c r="D679" i="2" l="1"/>
  <c r="F679" i="2" s="1"/>
  <c r="H679" i="2" s="1"/>
  <c r="E679" i="2" l="1"/>
  <c r="G679" i="2" s="1"/>
  <c r="I679" i="2" s="1"/>
  <c r="D680" i="2" l="1"/>
  <c r="F680" i="2" s="1"/>
  <c r="H680" i="2" s="1"/>
  <c r="E680" i="2" l="1"/>
  <c r="G680" i="2" s="1"/>
  <c r="I680" i="2" s="1"/>
  <c r="D681" i="2" l="1"/>
  <c r="F681" i="2" s="1"/>
  <c r="H681" i="2" s="1"/>
  <c r="E681" i="2" l="1"/>
  <c r="G681" i="2" s="1"/>
  <c r="I681" i="2" s="1"/>
  <c r="D682" i="2" l="1"/>
  <c r="F682" i="2" s="1"/>
  <c r="H682" i="2" s="1"/>
  <c r="E682" i="2" l="1"/>
  <c r="G682" i="2" s="1"/>
  <c r="I682" i="2" s="1"/>
  <c r="D683" i="2" l="1"/>
  <c r="F683" i="2" s="1"/>
  <c r="H683" i="2" s="1"/>
  <c r="E683" i="2" l="1"/>
  <c r="G683" i="2" s="1"/>
  <c r="I683" i="2" s="1"/>
  <c r="D684" i="2" l="1"/>
  <c r="F684" i="2" s="1"/>
  <c r="H684" i="2" s="1"/>
  <c r="E684" i="2" l="1"/>
  <c r="G684" i="2" s="1"/>
  <c r="I684" i="2" s="1"/>
  <c r="D685" i="2" l="1"/>
  <c r="F685" i="2" s="1"/>
  <c r="H685" i="2" s="1"/>
  <c r="E685" i="2" l="1"/>
  <c r="G685" i="2" s="1"/>
  <c r="I685" i="2" s="1"/>
  <c r="D686" i="2" l="1"/>
  <c r="F686" i="2" s="1"/>
  <c r="H686" i="2" s="1"/>
  <c r="E686" i="2" l="1"/>
  <c r="G686" i="2" s="1"/>
  <c r="I686" i="2" s="1"/>
  <c r="D687" i="2" l="1"/>
  <c r="F687" i="2" s="1"/>
  <c r="H687" i="2" s="1"/>
  <c r="E687" i="2" l="1"/>
  <c r="G687" i="2" s="1"/>
  <c r="I687" i="2" s="1"/>
  <c r="D688" i="2" l="1"/>
  <c r="F688" i="2" s="1"/>
  <c r="H688" i="2" s="1"/>
  <c r="E688" i="2" l="1"/>
  <c r="G688" i="2" s="1"/>
  <c r="I688" i="2" s="1"/>
  <c r="D689" i="2" l="1"/>
  <c r="F689" i="2" s="1"/>
  <c r="H689" i="2" s="1"/>
  <c r="E689" i="2" l="1"/>
  <c r="G689" i="2" s="1"/>
  <c r="I689" i="2" s="1"/>
  <c r="D690" i="2" l="1"/>
  <c r="F690" i="2" s="1"/>
  <c r="H690" i="2" s="1"/>
  <c r="E690" i="2" l="1"/>
  <c r="G690" i="2" s="1"/>
  <c r="I690" i="2" s="1"/>
  <c r="D691" i="2" l="1"/>
  <c r="F691" i="2" s="1"/>
  <c r="H691" i="2" s="1"/>
  <c r="E691" i="2" l="1"/>
  <c r="G691" i="2" s="1"/>
  <c r="I691" i="2" s="1"/>
  <c r="D692" i="2" l="1"/>
  <c r="F692" i="2" s="1"/>
  <c r="H692" i="2" s="1"/>
  <c r="E692" i="2" l="1"/>
  <c r="G692" i="2" s="1"/>
  <c r="I692" i="2" s="1"/>
  <c r="D693" i="2" l="1"/>
  <c r="F693" i="2" s="1"/>
  <c r="H693" i="2" s="1"/>
  <c r="E693" i="2" l="1"/>
  <c r="G693" i="2" s="1"/>
  <c r="I693" i="2" s="1"/>
  <c r="D694" i="2" l="1"/>
  <c r="F694" i="2" s="1"/>
  <c r="H694" i="2" s="1"/>
  <c r="E694" i="2" l="1"/>
  <c r="G694" i="2" s="1"/>
  <c r="I694" i="2" s="1"/>
  <c r="D695" i="2" l="1"/>
  <c r="F695" i="2" s="1"/>
  <c r="H695" i="2" s="1"/>
  <c r="E695" i="2" l="1"/>
  <c r="G695" i="2" s="1"/>
  <c r="I695" i="2" s="1"/>
  <c r="D696" i="2" l="1"/>
  <c r="F696" i="2" s="1"/>
  <c r="H696" i="2" s="1"/>
  <c r="E696" i="2" l="1"/>
  <c r="G696" i="2" s="1"/>
  <c r="I696" i="2" s="1"/>
  <c r="D697" i="2" l="1"/>
  <c r="F697" i="2" s="1"/>
  <c r="H697" i="2" s="1"/>
  <c r="E697" i="2" l="1"/>
  <c r="G697" i="2" s="1"/>
  <c r="I697" i="2" s="1"/>
  <c r="D698" i="2" l="1"/>
  <c r="F698" i="2" s="1"/>
  <c r="H698" i="2" s="1"/>
  <c r="E698" i="2" l="1"/>
  <c r="G698" i="2" s="1"/>
  <c r="I698" i="2" s="1"/>
  <c r="D699" i="2" l="1"/>
  <c r="F699" i="2" s="1"/>
  <c r="H699" i="2" s="1"/>
  <c r="E699" i="2" l="1"/>
  <c r="G699" i="2" s="1"/>
  <c r="I699" i="2" s="1"/>
  <c r="D700" i="2" l="1"/>
  <c r="F700" i="2" s="1"/>
  <c r="H700" i="2" s="1"/>
  <c r="E700" i="2" l="1"/>
  <c r="G700" i="2" s="1"/>
  <c r="I700" i="2" s="1"/>
  <c r="D701" i="2" l="1"/>
  <c r="F701" i="2" s="1"/>
  <c r="H701" i="2" s="1"/>
  <c r="E701" i="2" l="1"/>
  <c r="G701" i="2" s="1"/>
  <c r="I701" i="2" s="1"/>
  <c r="D702" i="2" l="1"/>
  <c r="F702" i="2" s="1"/>
  <c r="H702" i="2" s="1"/>
  <c r="E702" i="2" l="1"/>
  <c r="G702" i="2" s="1"/>
  <c r="I702" i="2" s="1"/>
  <c r="D703" i="2" l="1"/>
  <c r="F703" i="2" s="1"/>
  <c r="H703" i="2" s="1"/>
  <c r="E703" i="2" l="1"/>
  <c r="G703" i="2" s="1"/>
  <c r="I703" i="2" s="1"/>
  <c r="D704" i="2" l="1"/>
  <c r="F704" i="2" s="1"/>
  <c r="H704" i="2" s="1"/>
  <c r="E704" i="2" l="1"/>
  <c r="G704" i="2" s="1"/>
  <c r="I704" i="2" s="1"/>
  <c r="D705" i="2" l="1"/>
  <c r="F705" i="2" s="1"/>
  <c r="H705" i="2" s="1"/>
  <c r="E705" i="2" l="1"/>
  <c r="G705" i="2" s="1"/>
  <c r="I705" i="2" s="1"/>
  <c r="D706" i="2" l="1"/>
  <c r="F706" i="2" s="1"/>
  <c r="H706" i="2" s="1"/>
  <c r="E706" i="2" l="1"/>
  <c r="G706" i="2" s="1"/>
  <c r="I706" i="2" s="1"/>
  <c r="D707" i="2" l="1"/>
  <c r="F707" i="2" s="1"/>
  <c r="H707" i="2" s="1"/>
  <c r="E707" i="2" l="1"/>
  <c r="G707" i="2" s="1"/>
  <c r="I707" i="2" s="1"/>
  <c r="D708" i="2" l="1"/>
  <c r="F708" i="2" s="1"/>
  <c r="H708" i="2" s="1"/>
  <c r="E708" i="2" l="1"/>
  <c r="G708" i="2" s="1"/>
  <c r="I708" i="2" s="1"/>
  <c r="D709" i="2" l="1"/>
  <c r="F709" i="2" s="1"/>
  <c r="H709" i="2" s="1"/>
  <c r="E709" i="2" l="1"/>
  <c r="G709" i="2" s="1"/>
  <c r="I709" i="2" s="1"/>
  <c r="D710" i="2" l="1"/>
  <c r="F710" i="2" s="1"/>
  <c r="H710" i="2" s="1"/>
  <c r="E710" i="2" l="1"/>
  <c r="G710" i="2" s="1"/>
  <c r="I710" i="2" s="1"/>
  <c r="D711" i="2" l="1"/>
  <c r="F711" i="2" s="1"/>
  <c r="H711" i="2" s="1"/>
  <c r="E711" i="2" l="1"/>
  <c r="G711" i="2" s="1"/>
  <c r="I711" i="2" s="1"/>
  <c r="D712" i="2" l="1"/>
  <c r="F712" i="2" s="1"/>
  <c r="H712" i="2" s="1"/>
  <c r="E712" i="2" l="1"/>
  <c r="G712" i="2" s="1"/>
  <c r="I712" i="2" s="1"/>
  <c r="D713" i="2" l="1"/>
  <c r="F713" i="2" s="1"/>
  <c r="H713" i="2" s="1"/>
  <c r="E713" i="2" l="1"/>
  <c r="G713" i="2" s="1"/>
  <c r="I713" i="2" s="1"/>
  <c r="D714" i="2" l="1"/>
  <c r="F714" i="2" s="1"/>
  <c r="H714" i="2" s="1"/>
  <c r="E714" i="2" l="1"/>
  <c r="G714" i="2" s="1"/>
  <c r="I714" i="2" s="1"/>
  <c r="D715" i="2" l="1"/>
  <c r="F715" i="2" s="1"/>
  <c r="H715" i="2" s="1"/>
  <c r="E715" i="2" l="1"/>
  <c r="G715" i="2" s="1"/>
  <c r="I715" i="2" s="1"/>
  <c r="D716" i="2" l="1"/>
  <c r="F716" i="2" s="1"/>
  <c r="H716" i="2" s="1"/>
  <c r="E716" i="2" l="1"/>
  <c r="G716" i="2" s="1"/>
  <c r="I716" i="2" s="1"/>
  <c r="D717" i="2" l="1"/>
  <c r="F717" i="2" s="1"/>
  <c r="H717" i="2" s="1"/>
  <c r="E717" i="2" l="1"/>
  <c r="G717" i="2" s="1"/>
  <c r="I717" i="2" s="1"/>
  <c r="D718" i="2" l="1"/>
  <c r="F718" i="2" s="1"/>
  <c r="H718" i="2" s="1"/>
  <c r="E718" i="2" l="1"/>
  <c r="G718" i="2" s="1"/>
  <c r="I718" i="2" s="1"/>
  <c r="D719" i="2" l="1"/>
  <c r="F719" i="2" s="1"/>
  <c r="H719" i="2" s="1"/>
  <c r="E719" i="2" l="1"/>
  <c r="G719" i="2" s="1"/>
  <c r="I719" i="2" s="1"/>
  <c r="D720" i="2" l="1"/>
  <c r="F720" i="2" s="1"/>
  <c r="H720" i="2" s="1"/>
  <c r="E720" i="2" l="1"/>
  <c r="G720" i="2" s="1"/>
  <c r="I720" i="2" s="1"/>
  <c r="D721" i="2" l="1"/>
  <c r="F721" i="2" s="1"/>
  <c r="H721" i="2" s="1"/>
  <c r="E721" i="2" l="1"/>
  <c r="G721" i="2" s="1"/>
  <c r="I721" i="2" s="1"/>
  <c r="D722" i="2" l="1"/>
  <c r="F722" i="2" s="1"/>
  <c r="H722" i="2" s="1"/>
  <c r="E722" i="2" l="1"/>
  <c r="G722" i="2" s="1"/>
  <c r="I722" i="2" s="1"/>
  <c r="D723" i="2" l="1"/>
  <c r="F723" i="2" s="1"/>
  <c r="H723" i="2" s="1"/>
  <c r="E723" i="2" l="1"/>
  <c r="G723" i="2" s="1"/>
  <c r="I723" i="2" s="1"/>
  <c r="D724" i="2" l="1"/>
  <c r="F724" i="2" s="1"/>
  <c r="H724" i="2" s="1"/>
  <c r="E724" i="2" l="1"/>
  <c r="G724" i="2" s="1"/>
  <c r="I724" i="2" s="1"/>
  <c r="D725" i="2" l="1"/>
  <c r="F725" i="2" s="1"/>
  <c r="H725" i="2" s="1"/>
  <c r="E725" i="2" l="1"/>
  <c r="G725" i="2" s="1"/>
  <c r="I725" i="2" s="1"/>
  <c r="D726" i="2" l="1"/>
  <c r="F726" i="2" s="1"/>
  <c r="H726" i="2" s="1"/>
  <c r="E726" i="2" l="1"/>
  <c r="G726" i="2" s="1"/>
  <c r="I726" i="2" s="1"/>
  <c r="D727" i="2" l="1"/>
  <c r="F727" i="2" s="1"/>
  <c r="H727" i="2" s="1"/>
  <c r="E727" i="2" l="1"/>
  <c r="G727" i="2" s="1"/>
  <c r="I727" i="2" s="1"/>
  <c r="D728" i="2" l="1"/>
  <c r="F728" i="2" s="1"/>
  <c r="H728" i="2" s="1"/>
  <c r="E728" i="2" l="1"/>
  <c r="G728" i="2" s="1"/>
  <c r="I728" i="2" s="1"/>
  <c r="D729" i="2" l="1"/>
  <c r="F729" i="2" s="1"/>
  <c r="H729" i="2" s="1"/>
  <c r="E729" i="2" l="1"/>
  <c r="G729" i="2" s="1"/>
  <c r="I729" i="2" s="1"/>
  <c r="D730" i="2" l="1"/>
  <c r="F730" i="2" s="1"/>
  <c r="H730" i="2" s="1"/>
  <c r="E730" i="2" l="1"/>
  <c r="G730" i="2" s="1"/>
  <c r="I730" i="2" s="1"/>
  <c r="D731" i="2" l="1"/>
  <c r="F731" i="2" s="1"/>
  <c r="H731" i="2" s="1"/>
  <c r="E731" i="2" l="1"/>
  <c r="G731" i="2" s="1"/>
  <c r="I731" i="2" s="1"/>
  <c r="D732" i="2" l="1"/>
  <c r="F732" i="2" s="1"/>
  <c r="H732" i="2" s="1"/>
  <c r="E732" i="2" l="1"/>
  <c r="G732" i="2" s="1"/>
  <c r="I732" i="2" s="1"/>
  <c r="D733" i="2" l="1"/>
  <c r="F733" i="2" s="1"/>
  <c r="H733" i="2" s="1"/>
  <c r="E733" i="2" l="1"/>
  <c r="G733" i="2" s="1"/>
  <c r="I733" i="2" s="1"/>
  <c r="D734" i="2" l="1"/>
  <c r="F734" i="2" s="1"/>
  <c r="H734" i="2" s="1"/>
  <c r="E734" i="2" l="1"/>
  <c r="G734" i="2" s="1"/>
  <c r="I734" i="2" s="1"/>
  <c r="D735" i="2" l="1"/>
  <c r="F735" i="2" s="1"/>
  <c r="H735" i="2" s="1"/>
  <c r="E735" i="2" l="1"/>
  <c r="G735" i="2" s="1"/>
  <c r="I735" i="2" s="1"/>
  <c r="D736" i="2" l="1"/>
  <c r="F736" i="2" s="1"/>
  <c r="H736" i="2" s="1"/>
  <c r="E736" i="2" l="1"/>
  <c r="G736" i="2" s="1"/>
  <c r="I736" i="2" s="1"/>
  <c r="D737" i="2" l="1"/>
  <c r="F737" i="2" s="1"/>
  <c r="H737" i="2" s="1"/>
  <c r="E737" i="2" l="1"/>
  <c r="G737" i="2" s="1"/>
  <c r="I737" i="2" s="1"/>
  <c r="D738" i="2" l="1"/>
  <c r="F738" i="2" s="1"/>
  <c r="H738" i="2" s="1"/>
  <c r="E738" i="2" l="1"/>
  <c r="G738" i="2" s="1"/>
  <c r="I738" i="2" s="1"/>
  <c r="D739" i="2" l="1"/>
  <c r="F739" i="2" s="1"/>
  <c r="H739" i="2" s="1"/>
  <c r="E739" i="2" l="1"/>
  <c r="G739" i="2" s="1"/>
  <c r="I739" i="2" s="1"/>
  <c r="D740" i="2" l="1"/>
  <c r="F740" i="2" s="1"/>
  <c r="H740" i="2" s="1"/>
  <c r="E740" i="2" l="1"/>
  <c r="G740" i="2" s="1"/>
  <c r="I740" i="2" s="1"/>
  <c r="D741" i="2" l="1"/>
  <c r="F741" i="2" s="1"/>
  <c r="H741" i="2" s="1"/>
  <c r="E741" i="2" l="1"/>
  <c r="G741" i="2" s="1"/>
  <c r="I741" i="2" s="1"/>
  <c r="D742" i="2" l="1"/>
  <c r="F742" i="2" s="1"/>
  <c r="H742" i="2" s="1"/>
  <c r="E742" i="2" l="1"/>
  <c r="G742" i="2" s="1"/>
  <c r="I742" i="2" s="1"/>
  <c r="D743" i="2" l="1"/>
  <c r="F743" i="2" s="1"/>
  <c r="H743" i="2" s="1"/>
  <c r="E743" i="2" l="1"/>
  <c r="G743" i="2" s="1"/>
  <c r="I743" i="2" s="1"/>
  <c r="D744" i="2" l="1"/>
  <c r="F744" i="2" s="1"/>
  <c r="H744" i="2" s="1"/>
  <c r="E744" i="2" l="1"/>
  <c r="G744" i="2" s="1"/>
  <c r="I744" i="2" s="1"/>
  <c r="D745" i="2" l="1"/>
  <c r="F745" i="2" s="1"/>
  <c r="H745" i="2" s="1"/>
  <c r="E745" i="2" l="1"/>
  <c r="G745" i="2" s="1"/>
  <c r="I745" i="2" s="1"/>
  <c r="D746" i="2" l="1"/>
  <c r="F746" i="2" s="1"/>
  <c r="H746" i="2" s="1"/>
  <c r="E746" i="2" l="1"/>
  <c r="G746" i="2" s="1"/>
  <c r="I746" i="2" s="1"/>
  <c r="D747" i="2" l="1"/>
  <c r="F747" i="2" s="1"/>
  <c r="H747" i="2" s="1"/>
  <c r="E747" i="2" l="1"/>
  <c r="G747" i="2" s="1"/>
  <c r="I747" i="2" s="1"/>
  <c r="D748" i="2" l="1"/>
  <c r="F748" i="2" s="1"/>
  <c r="H748" i="2" s="1"/>
  <c r="E748" i="2" l="1"/>
  <c r="G748" i="2" s="1"/>
  <c r="I748" i="2" s="1"/>
  <c r="D749" i="2" l="1"/>
  <c r="F749" i="2" s="1"/>
  <c r="H749" i="2" s="1"/>
  <c r="E749" i="2" l="1"/>
  <c r="G749" i="2" s="1"/>
  <c r="I749" i="2" s="1"/>
  <c r="D750" i="2" l="1"/>
  <c r="F750" i="2" s="1"/>
  <c r="H750" i="2" s="1"/>
  <c r="E750" i="2" l="1"/>
  <c r="G750" i="2" s="1"/>
  <c r="I750" i="2" s="1"/>
  <c r="D751" i="2" l="1"/>
  <c r="F751" i="2" s="1"/>
  <c r="H751" i="2" s="1"/>
  <c r="E751" i="2" l="1"/>
  <c r="G751" i="2" s="1"/>
  <c r="I751" i="2" s="1"/>
  <c r="D752" i="2" l="1"/>
  <c r="F752" i="2" s="1"/>
  <c r="H752" i="2" s="1"/>
  <c r="E752" i="2" l="1"/>
  <c r="G752" i="2" s="1"/>
  <c r="I752" i="2" s="1"/>
  <c r="D753" i="2" l="1"/>
  <c r="F753" i="2" s="1"/>
  <c r="H753" i="2" s="1"/>
  <c r="E753" i="2" l="1"/>
  <c r="G753" i="2" s="1"/>
  <c r="I753" i="2" s="1"/>
  <c r="D754" i="2" l="1"/>
  <c r="F754" i="2" s="1"/>
  <c r="H754" i="2" s="1"/>
  <c r="E754" i="2" l="1"/>
  <c r="G754" i="2" s="1"/>
  <c r="I754" i="2" s="1"/>
  <c r="D755" i="2" l="1"/>
  <c r="F755" i="2" s="1"/>
  <c r="H755" i="2" s="1"/>
  <c r="E755" i="2" l="1"/>
  <c r="G755" i="2" s="1"/>
  <c r="I755" i="2" s="1"/>
  <c r="D756" i="2" l="1"/>
  <c r="F756" i="2" s="1"/>
  <c r="H756" i="2" s="1"/>
  <c r="E756" i="2" l="1"/>
  <c r="G756" i="2" s="1"/>
  <c r="I756" i="2" s="1"/>
  <c r="D757" i="2" l="1"/>
  <c r="F757" i="2" s="1"/>
  <c r="H757" i="2" s="1"/>
  <c r="E757" i="2" l="1"/>
  <c r="G757" i="2" s="1"/>
  <c r="I757" i="2" s="1"/>
  <c r="D758" i="2" l="1"/>
  <c r="F758" i="2" s="1"/>
  <c r="H758" i="2" s="1"/>
  <c r="E758" i="2" l="1"/>
  <c r="G758" i="2" s="1"/>
  <c r="I758" i="2" s="1"/>
  <c r="D759" i="2" l="1"/>
  <c r="F759" i="2" s="1"/>
  <c r="H759" i="2" s="1"/>
  <c r="E759" i="2" l="1"/>
  <c r="G759" i="2" s="1"/>
  <c r="I759" i="2" s="1"/>
  <c r="D760" i="2" l="1"/>
  <c r="F760" i="2" s="1"/>
  <c r="H760" i="2" s="1"/>
  <c r="E760" i="2" l="1"/>
  <c r="G760" i="2" s="1"/>
  <c r="I760" i="2" s="1"/>
  <c r="D761" i="2" l="1"/>
  <c r="F761" i="2" s="1"/>
  <c r="H761" i="2" s="1"/>
  <c r="E761" i="2" l="1"/>
  <c r="G761" i="2" s="1"/>
  <c r="I761" i="2" s="1"/>
  <c r="D762" i="2" l="1"/>
  <c r="F762" i="2" s="1"/>
  <c r="H762" i="2" s="1"/>
  <c r="E762" i="2" l="1"/>
  <c r="G762" i="2" s="1"/>
  <c r="I762" i="2" s="1"/>
  <c r="D763" i="2" l="1"/>
  <c r="F763" i="2" s="1"/>
  <c r="H763" i="2" s="1"/>
  <c r="E763" i="2" l="1"/>
  <c r="G763" i="2" s="1"/>
  <c r="I763" i="2" s="1"/>
  <c r="D764" i="2" l="1"/>
  <c r="F764" i="2" s="1"/>
  <c r="H764" i="2" s="1"/>
  <c r="E764" i="2" l="1"/>
  <c r="G764" i="2" s="1"/>
  <c r="I764" i="2" s="1"/>
  <c r="D765" i="2" l="1"/>
  <c r="F765" i="2" s="1"/>
  <c r="H765" i="2" s="1"/>
  <c r="E765" i="2" l="1"/>
  <c r="G765" i="2" s="1"/>
  <c r="I765" i="2" s="1"/>
  <c r="D766" i="2" l="1"/>
  <c r="F766" i="2" s="1"/>
  <c r="H766" i="2" s="1"/>
  <c r="E766" i="2" l="1"/>
  <c r="G766" i="2" s="1"/>
  <c r="I766" i="2" s="1"/>
  <c r="D767" i="2" l="1"/>
  <c r="F767" i="2" s="1"/>
  <c r="H767" i="2" s="1"/>
  <c r="E767" i="2" l="1"/>
  <c r="G767" i="2" s="1"/>
  <c r="I767" i="2" s="1"/>
  <c r="D768" i="2" l="1"/>
  <c r="F768" i="2" s="1"/>
  <c r="H768" i="2" s="1"/>
  <c r="E768" i="2" l="1"/>
  <c r="G768" i="2" s="1"/>
  <c r="I768" i="2" s="1"/>
  <c r="D769" i="2" l="1"/>
  <c r="F769" i="2" s="1"/>
  <c r="H769" i="2" s="1"/>
  <c r="E769" i="2" l="1"/>
  <c r="G769" i="2" s="1"/>
  <c r="I769" i="2" s="1"/>
  <c r="D770" i="2" l="1"/>
  <c r="F770" i="2" s="1"/>
  <c r="H770" i="2" s="1"/>
  <c r="E770" i="2" l="1"/>
  <c r="G770" i="2" s="1"/>
  <c r="I770" i="2" s="1"/>
  <c r="D771" i="2" l="1"/>
  <c r="F771" i="2" s="1"/>
  <c r="H771" i="2" s="1"/>
  <c r="E771" i="2" l="1"/>
  <c r="G771" i="2" s="1"/>
  <c r="I771" i="2" s="1"/>
  <c r="D772" i="2" l="1"/>
  <c r="F772" i="2" s="1"/>
  <c r="H772" i="2" s="1"/>
  <c r="E772" i="2" l="1"/>
  <c r="G772" i="2" s="1"/>
  <c r="I772" i="2" s="1"/>
  <c r="D773" i="2" l="1"/>
  <c r="F773" i="2" s="1"/>
  <c r="H773" i="2" s="1"/>
  <c r="E773" i="2" l="1"/>
  <c r="G773" i="2" s="1"/>
  <c r="I773" i="2" s="1"/>
  <c r="D774" i="2" l="1"/>
  <c r="F774" i="2" s="1"/>
  <c r="H774" i="2" s="1"/>
  <c r="E774" i="2" l="1"/>
  <c r="G774" i="2" s="1"/>
  <c r="I774" i="2" s="1"/>
  <c r="D775" i="2" l="1"/>
  <c r="F775" i="2" s="1"/>
  <c r="H775" i="2" s="1"/>
  <c r="E775" i="2" l="1"/>
  <c r="G775" i="2" s="1"/>
  <c r="I775" i="2" s="1"/>
  <c r="D776" i="2" l="1"/>
  <c r="F776" i="2" s="1"/>
  <c r="H776" i="2" s="1"/>
  <c r="E776" i="2" l="1"/>
  <c r="G776" i="2" s="1"/>
  <c r="I776" i="2" s="1"/>
  <c r="D777" i="2" l="1"/>
  <c r="F777" i="2" s="1"/>
  <c r="H777" i="2" s="1"/>
  <c r="E777" i="2" l="1"/>
  <c r="G777" i="2" s="1"/>
  <c r="I777" i="2" s="1"/>
  <c r="D778" i="2" l="1"/>
  <c r="F778" i="2" s="1"/>
  <c r="H778" i="2" s="1"/>
  <c r="E778" i="2" l="1"/>
  <c r="G778" i="2" s="1"/>
  <c r="I778" i="2" s="1"/>
  <c r="D779" i="2" l="1"/>
  <c r="F779" i="2" s="1"/>
  <c r="H779" i="2" s="1"/>
  <c r="E779" i="2" l="1"/>
  <c r="G779" i="2" s="1"/>
  <c r="I779" i="2" s="1"/>
  <c r="D780" i="2" l="1"/>
  <c r="F780" i="2" s="1"/>
  <c r="H780" i="2" s="1"/>
  <c r="E780" i="2" l="1"/>
  <c r="G780" i="2" s="1"/>
  <c r="I780" i="2" s="1"/>
  <c r="D781" i="2" l="1"/>
  <c r="F781" i="2" s="1"/>
  <c r="H781" i="2" s="1"/>
  <c r="E781" i="2" l="1"/>
  <c r="G781" i="2" s="1"/>
  <c r="I781" i="2" s="1"/>
  <c r="D782" i="2" l="1"/>
  <c r="F782" i="2" s="1"/>
  <c r="H782" i="2" s="1"/>
  <c r="E782" i="2" l="1"/>
  <c r="G782" i="2" s="1"/>
  <c r="I782" i="2" s="1"/>
  <c r="D783" i="2" l="1"/>
  <c r="F783" i="2" s="1"/>
  <c r="H783" i="2" s="1"/>
  <c r="E783" i="2" l="1"/>
  <c r="G783" i="2" s="1"/>
  <c r="I783" i="2" s="1"/>
  <c r="D784" i="2" l="1"/>
  <c r="F784" i="2" s="1"/>
  <c r="H784" i="2" s="1"/>
  <c r="E784" i="2" l="1"/>
  <c r="G784" i="2" s="1"/>
  <c r="I784" i="2" s="1"/>
  <c r="D785" i="2" l="1"/>
  <c r="F785" i="2" s="1"/>
  <c r="H785" i="2" s="1"/>
  <c r="E785" i="2" l="1"/>
  <c r="G785" i="2" s="1"/>
  <c r="I785" i="2" s="1"/>
  <c r="D786" i="2" l="1"/>
  <c r="F786" i="2" s="1"/>
  <c r="H786" i="2" s="1"/>
  <c r="E786" i="2" l="1"/>
  <c r="G786" i="2" s="1"/>
  <c r="I786" i="2" s="1"/>
  <c r="D787" i="2" l="1"/>
  <c r="F787" i="2" s="1"/>
  <c r="H787" i="2" s="1"/>
  <c r="E787" i="2" l="1"/>
  <c r="G787" i="2" s="1"/>
  <c r="I787" i="2" s="1"/>
  <c r="D788" i="2" l="1"/>
  <c r="F788" i="2" s="1"/>
  <c r="H788" i="2" s="1"/>
  <c r="E788" i="2" l="1"/>
  <c r="G788" i="2" s="1"/>
  <c r="I788" i="2" s="1"/>
  <c r="D789" i="2" l="1"/>
  <c r="F789" i="2" s="1"/>
  <c r="H789" i="2" s="1"/>
  <c r="E789" i="2" l="1"/>
  <c r="G789" i="2" s="1"/>
  <c r="I789" i="2" s="1"/>
  <c r="D790" i="2" l="1"/>
  <c r="F790" i="2" s="1"/>
  <c r="H790" i="2" s="1"/>
  <c r="E790" i="2" l="1"/>
  <c r="G790" i="2" s="1"/>
  <c r="I790" i="2" s="1"/>
  <c r="D791" i="2" l="1"/>
  <c r="F791" i="2" s="1"/>
  <c r="H791" i="2" s="1"/>
  <c r="E791" i="2" l="1"/>
  <c r="G791" i="2" s="1"/>
  <c r="I791" i="2" s="1"/>
  <c r="D792" i="2" l="1"/>
  <c r="F792" i="2" s="1"/>
  <c r="H792" i="2" s="1"/>
  <c r="E792" i="2" l="1"/>
  <c r="G792" i="2" s="1"/>
  <c r="I792" i="2" s="1"/>
  <c r="D793" i="2" l="1"/>
  <c r="F793" i="2" s="1"/>
  <c r="H793" i="2" s="1"/>
  <c r="E793" i="2" l="1"/>
  <c r="G793" i="2" s="1"/>
  <c r="I793" i="2" s="1"/>
  <c r="D794" i="2" l="1"/>
  <c r="F794" i="2" s="1"/>
  <c r="H794" i="2" s="1"/>
  <c r="E794" i="2" l="1"/>
  <c r="G794" i="2" s="1"/>
  <c r="I794" i="2" s="1"/>
  <c r="D795" i="2" l="1"/>
  <c r="F795" i="2" s="1"/>
  <c r="H795" i="2" s="1"/>
  <c r="E795" i="2" l="1"/>
  <c r="G795" i="2" s="1"/>
  <c r="I795" i="2" s="1"/>
  <c r="D796" i="2" l="1"/>
  <c r="F796" i="2" s="1"/>
  <c r="H796" i="2" s="1"/>
  <c r="E796" i="2" l="1"/>
  <c r="G796" i="2" s="1"/>
  <c r="I796" i="2" s="1"/>
  <c r="D797" i="2" l="1"/>
  <c r="F797" i="2" s="1"/>
  <c r="H797" i="2" s="1"/>
  <c r="E797" i="2" l="1"/>
  <c r="G797" i="2" s="1"/>
  <c r="I797" i="2" s="1"/>
  <c r="D798" i="2" l="1"/>
  <c r="F798" i="2" s="1"/>
  <c r="H798" i="2" s="1"/>
  <c r="E798" i="2" l="1"/>
  <c r="G798" i="2" s="1"/>
  <c r="I798" i="2" s="1"/>
  <c r="D799" i="2" l="1"/>
  <c r="F799" i="2" s="1"/>
  <c r="H799" i="2" s="1"/>
  <c r="E799" i="2" l="1"/>
  <c r="G799" i="2" s="1"/>
  <c r="I799" i="2" s="1"/>
  <c r="D800" i="2" l="1"/>
  <c r="F800" i="2" s="1"/>
  <c r="H800" i="2" s="1"/>
  <c r="E800" i="2" l="1"/>
  <c r="G800" i="2" s="1"/>
  <c r="I800" i="2" s="1"/>
  <c r="D801" i="2" l="1"/>
  <c r="F801" i="2" s="1"/>
  <c r="H801" i="2" s="1"/>
  <c r="E801" i="2" l="1"/>
  <c r="G801" i="2" s="1"/>
  <c r="I801" i="2" s="1"/>
  <c r="D802" i="2" l="1"/>
  <c r="F802" i="2" s="1"/>
  <c r="H802" i="2" s="1"/>
  <c r="E802" i="2" l="1"/>
  <c r="G802" i="2" s="1"/>
  <c r="I802" i="2" s="1"/>
  <c r="D803" i="2" l="1"/>
  <c r="F803" i="2" s="1"/>
  <c r="H803" i="2" s="1"/>
  <c r="E803" i="2" l="1"/>
  <c r="G803" i="2" s="1"/>
  <c r="I803" i="2" s="1"/>
  <c r="D804" i="2" l="1"/>
  <c r="F804" i="2" s="1"/>
  <c r="H804" i="2" s="1"/>
  <c r="E804" i="2" l="1"/>
  <c r="G804" i="2" s="1"/>
  <c r="I804" i="2" s="1"/>
  <c r="D805" i="2" l="1"/>
  <c r="F805" i="2" s="1"/>
  <c r="H805" i="2" s="1"/>
  <c r="E805" i="2" l="1"/>
  <c r="G805" i="2" s="1"/>
  <c r="I805" i="2" s="1"/>
  <c r="D806" i="2" l="1"/>
  <c r="F806" i="2" s="1"/>
  <c r="H806" i="2" s="1"/>
  <c r="E806" i="2" l="1"/>
  <c r="G806" i="2" s="1"/>
  <c r="I806" i="2" s="1"/>
  <c r="D807" i="2" l="1"/>
  <c r="F807" i="2" s="1"/>
  <c r="H807" i="2" s="1"/>
  <c r="E807" i="2" l="1"/>
  <c r="G807" i="2" s="1"/>
  <c r="I807" i="2" s="1"/>
  <c r="D808" i="2" l="1"/>
  <c r="F808" i="2" s="1"/>
  <c r="H808" i="2" s="1"/>
  <c r="E808" i="2" l="1"/>
  <c r="G808" i="2" s="1"/>
  <c r="I808" i="2" s="1"/>
  <c r="D809" i="2" l="1"/>
  <c r="F809" i="2" s="1"/>
  <c r="H809" i="2" s="1"/>
  <c r="E809" i="2" l="1"/>
  <c r="G809" i="2" s="1"/>
  <c r="I809" i="2" s="1"/>
  <c r="D810" i="2" l="1"/>
  <c r="F810" i="2" s="1"/>
  <c r="H810" i="2" s="1"/>
  <c r="E810" i="2" l="1"/>
  <c r="G810" i="2" s="1"/>
  <c r="I810" i="2" s="1"/>
  <c r="D811" i="2" l="1"/>
  <c r="F811" i="2" s="1"/>
  <c r="H811" i="2" s="1"/>
  <c r="E811" i="2" l="1"/>
  <c r="G811" i="2" s="1"/>
  <c r="I811" i="2" s="1"/>
  <c r="D812" i="2" l="1"/>
  <c r="F812" i="2" s="1"/>
  <c r="H812" i="2" s="1"/>
  <c r="E812" i="2" l="1"/>
  <c r="G812" i="2" s="1"/>
  <c r="I812" i="2" s="1"/>
  <c r="D813" i="2" l="1"/>
  <c r="F813" i="2" s="1"/>
  <c r="H813" i="2" s="1"/>
  <c r="E813" i="2" l="1"/>
  <c r="G813" i="2" s="1"/>
  <c r="I813" i="2" s="1"/>
  <c r="D814" i="2" l="1"/>
  <c r="F814" i="2" s="1"/>
  <c r="H814" i="2" s="1"/>
  <c r="E814" i="2" l="1"/>
  <c r="G814" i="2" s="1"/>
  <c r="I814" i="2" s="1"/>
  <c r="D815" i="2" l="1"/>
  <c r="F815" i="2" s="1"/>
  <c r="H815" i="2" s="1"/>
  <c r="E815" i="2" l="1"/>
  <c r="G815" i="2" s="1"/>
  <c r="I815" i="2" s="1"/>
  <c r="D816" i="2" l="1"/>
  <c r="F816" i="2" s="1"/>
  <c r="H816" i="2" s="1"/>
  <c r="E816" i="2" l="1"/>
  <c r="G816" i="2" s="1"/>
  <c r="I816" i="2" s="1"/>
  <c r="D817" i="2" l="1"/>
  <c r="F817" i="2" s="1"/>
  <c r="H817" i="2" s="1"/>
  <c r="E817" i="2" l="1"/>
  <c r="G817" i="2" s="1"/>
  <c r="I817" i="2" s="1"/>
  <c r="D818" i="2" l="1"/>
  <c r="F818" i="2" s="1"/>
  <c r="H818" i="2" s="1"/>
  <c r="E818" i="2" l="1"/>
  <c r="G818" i="2" s="1"/>
  <c r="I818" i="2" s="1"/>
  <c r="D819" i="2" l="1"/>
  <c r="F819" i="2" s="1"/>
  <c r="H819" i="2" s="1"/>
  <c r="E819" i="2" l="1"/>
  <c r="G819" i="2" s="1"/>
  <c r="I819" i="2" s="1"/>
  <c r="D820" i="2" l="1"/>
  <c r="F820" i="2" s="1"/>
  <c r="H820" i="2" s="1"/>
  <c r="E820" i="2" l="1"/>
  <c r="G820" i="2" s="1"/>
  <c r="I820" i="2" s="1"/>
  <c r="D821" i="2" l="1"/>
  <c r="F821" i="2" s="1"/>
  <c r="H821" i="2" s="1"/>
  <c r="E821" i="2" l="1"/>
  <c r="G821" i="2" s="1"/>
  <c r="I821" i="2" s="1"/>
  <c r="D822" i="2" l="1"/>
  <c r="F822" i="2" s="1"/>
  <c r="H822" i="2" s="1"/>
  <c r="E822" i="2" l="1"/>
  <c r="G822" i="2" s="1"/>
  <c r="I822" i="2" s="1"/>
  <c r="D823" i="2" l="1"/>
  <c r="F823" i="2" s="1"/>
  <c r="H823" i="2" s="1"/>
  <c r="E823" i="2" l="1"/>
  <c r="G823" i="2" s="1"/>
  <c r="I823" i="2" s="1"/>
  <c r="D824" i="2" l="1"/>
  <c r="F824" i="2" s="1"/>
  <c r="H824" i="2" s="1"/>
  <c r="E824" i="2" l="1"/>
  <c r="G824" i="2" s="1"/>
  <c r="I824" i="2" s="1"/>
  <c r="D825" i="2" l="1"/>
  <c r="F825" i="2" s="1"/>
  <c r="H825" i="2" s="1"/>
  <c r="E825" i="2" l="1"/>
  <c r="G825" i="2" s="1"/>
  <c r="I825" i="2" s="1"/>
  <c r="D826" i="2" l="1"/>
  <c r="F826" i="2" s="1"/>
  <c r="H826" i="2" s="1"/>
  <c r="E826" i="2" l="1"/>
  <c r="G826" i="2" s="1"/>
  <c r="I826" i="2" s="1"/>
  <c r="D827" i="2" l="1"/>
  <c r="F827" i="2" s="1"/>
  <c r="H827" i="2" s="1"/>
  <c r="E827" i="2" l="1"/>
  <c r="G827" i="2" s="1"/>
  <c r="I827" i="2" s="1"/>
  <c r="D828" i="2" l="1"/>
  <c r="F828" i="2" s="1"/>
  <c r="H828" i="2" s="1"/>
  <c r="E828" i="2" l="1"/>
  <c r="G828" i="2" s="1"/>
  <c r="I828" i="2" s="1"/>
  <c r="D829" i="2" l="1"/>
  <c r="F829" i="2" s="1"/>
  <c r="H829" i="2" s="1"/>
  <c r="E829" i="2" l="1"/>
  <c r="G829" i="2" s="1"/>
  <c r="I829" i="2" s="1"/>
  <c r="D830" i="2" l="1"/>
  <c r="F830" i="2" s="1"/>
  <c r="H830" i="2" s="1"/>
  <c r="E830" i="2" l="1"/>
  <c r="G830" i="2" s="1"/>
  <c r="I830" i="2" s="1"/>
  <c r="D831" i="2" l="1"/>
  <c r="F831" i="2" s="1"/>
  <c r="H831" i="2" s="1"/>
  <c r="E831" i="2" l="1"/>
  <c r="G831" i="2" s="1"/>
  <c r="I831" i="2" s="1"/>
  <c r="D832" i="2" l="1"/>
  <c r="F832" i="2" s="1"/>
  <c r="H832" i="2" s="1"/>
  <c r="E832" i="2" l="1"/>
  <c r="G832" i="2" s="1"/>
  <c r="I832" i="2" s="1"/>
  <c r="D833" i="2" l="1"/>
  <c r="F833" i="2" s="1"/>
  <c r="H833" i="2" s="1"/>
  <c r="E833" i="2" l="1"/>
  <c r="G833" i="2" s="1"/>
  <c r="I833" i="2" s="1"/>
  <c r="D834" i="2" l="1"/>
  <c r="F834" i="2" s="1"/>
  <c r="H834" i="2" s="1"/>
  <c r="E834" i="2" l="1"/>
  <c r="G834" i="2" s="1"/>
  <c r="I834" i="2" s="1"/>
  <c r="D835" i="2" l="1"/>
  <c r="F835" i="2" s="1"/>
  <c r="H835" i="2" s="1"/>
  <c r="E835" i="2" l="1"/>
  <c r="G835" i="2" s="1"/>
  <c r="I835" i="2" s="1"/>
  <c r="D836" i="2" l="1"/>
  <c r="F836" i="2" s="1"/>
  <c r="H836" i="2" s="1"/>
  <c r="E836" i="2" l="1"/>
  <c r="G836" i="2" s="1"/>
  <c r="I836" i="2" s="1"/>
  <c r="D837" i="2" l="1"/>
  <c r="F837" i="2" s="1"/>
  <c r="H837" i="2" s="1"/>
  <c r="E837" i="2" l="1"/>
  <c r="G837" i="2" s="1"/>
  <c r="I837" i="2" s="1"/>
  <c r="D838" i="2" l="1"/>
  <c r="F838" i="2" s="1"/>
  <c r="H838" i="2" s="1"/>
  <c r="E838" i="2" l="1"/>
  <c r="G838" i="2" s="1"/>
  <c r="I838" i="2" s="1"/>
  <c r="D839" i="2" l="1"/>
  <c r="F839" i="2" s="1"/>
  <c r="H839" i="2" s="1"/>
  <c r="E839" i="2" l="1"/>
  <c r="G839" i="2" s="1"/>
  <c r="I839" i="2" s="1"/>
  <c r="D840" i="2" l="1"/>
  <c r="F840" i="2" s="1"/>
  <c r="H840" i="2" s="1"/>
  <c r="E840" i="2" l="1"/>
  <c r="G840" i="2" s="1"/>
  <c r="I840" i="2" s="1"/>
  <c r="D841" i="2" l="1"/>
  <c r="F841" i="2" s="1"/>
  <c r="H841" i="2" s="1"/>
  <c r="E841" i="2" l="1"/>
  <c r="G841" i="2" s="1"/>
  <c r="I841" i="2" s="1"/>
  <c r="D842" i="2" l="1"/>
  <c r="F842" i="2" s="1"/>
  <c r="H842" i="2" s="1"/>
  <c r="E842" i="2" l="1"/>
  <c r="G842" i="2" s="1"/>
  <c r="I842" i="2" s="1"/>
  <c r="D843" i="2" l="1"/>
  <c r="F843" i="2" s="1"/>
  <c r="H843" i="2" s="1"/>
  <c r="E843" i="2" l="1"/>
  <c r="G843" i="2" s="1"/>
  <c r="I843" i="2" s="1"/>
  <c r="D844" i="2" l="1"/>
  <c r="F844" i="2" s="1"/>
  <c r="H844" i="2" s="1"/>
  <c r="E844" i="2" l="1"/>
  <c r="G844" i="2" s="1"/>
  <c r="I844" i="2" s="1"/>
  <c r="D845" i="2" l="1"/>
  <c r="F845" i="2" s="1"/>
  <c r="H845" i="2" s="1"/>
  <c r="E845" i="2" l="1"/>
  <c r="G845" i="2" s="1"/>
  <c r="I845" i="2" s="1"/>
  <c r="D846" i="2" l="1"/>
  <c r="F846" i="2" s="1"/>
  <c r="H846" i="2" s="1"/>
  <c r="E846" i="2" l="1"/>
  <c r="G846" i="2" s="1"/>
  <c r="I846" i="2" s="1"/>
  <c r="D847" i="2" l="1"/>
  <c r="F847" i="2" s="1"/>
  <c r="H847" i="2" s="1"/>
  <c r="E847" i="2" l="1"/>
  <c r="G847" i="2" s="1"/>
  <c r="I847" i="2" s="1"/>
  <c r="D848" i="2" l="1"/>
  <c r="F848" i="2" s="1"/>
  <c r="H848" i="2" s="1"/>
  <c r="E848" i="2" l="1"/>
  <c r="G848" i="2" s="1"/>
  <c r="I848" i="2" s="1"/>
  <c r="D849" i="2" l="1"/>
  <c r="F849" i="2" s="1"/>
  <c r="H849" i="2" s="1"/>
  <c r="E849" i="2" l="1"/>
  <c r="G849" i="2" s="1"/>
  <c r="I849" i="2" s="1"/>
  <c r="D850" i="2" l="1"/>
  <c r="F850" i="2" s="1"/>
  <c r="H850" i="2" s="1"/>
  <c r="E850" i="2" l="1"/>
  <c r="G850" i="2" s="1"/>
  <c r="I850" i="2" s="1"/>
  <c r="D851" i="2" l="1"/>
  <c r="F851" i="2" s="1"/>
  <c r="H851" i="2" s="1"/>
  <c r="E851" i="2" l="1"/>
  <c r="G851" i="2" s="1"/>
  <c r="I851" i="2" s="1"/>
  <c r="D852" i="2" l="1"/>
  <c r="F852" i="2" s="1"/>
  <c r="H852" i="2" s="1"/>
  <c r="E852" i="2" l="1"/>
  <c r="G852" i="2" s="1"/>
  <c r="I852" i="2" s="1"/>
  <c r="D853" i="2" l="1"/>
  <c r="F853" i="2" s="1"/>
  <c r="H853" i="2" s="1"/>
  <c r="E853" i="2" l="1"/>
  <c r="G853" i="2" s="1"/>
  <c r="I853" i="2" s="1"/>
  <c r="D854" i="2" l="1"/>
  <c r="F854" i="2" s="1"/>
  <c r="H854" i="2" s="1"/>
  <c r="E854" i="2" l="1"/>
  <c r="G854" i="2" s="1"/>
  <c r="I854" i="2" s="1"/>
  <c r="D855" i="2" l="1"/>
  <c r="F855" i="2" s="1"/>
  <c r="H855" i="2" s="1"/>
  <c r="E855" i="2" l="1"/>
  <c r="G855" i="2" s="1"/>
  <c r="I855" i="2" s="1"/>
  <c r="D856" i="2" l="1"/>
  <c r="F856" i="2" s="1"/>
  <c r="H856" i="2" s="1"/>
  <c r="E856" i="2" l="1"/>
  <c r="G856" i="2" s="1"/>
  <c r="I856" i="2" s="1"/>
  <c r="D857" i="2" l="1"/>
  <c r="F857" i="2" s="1"/>
  <c r="H857" i="2" s="1"/>
  <c r="E857" i="2" l="1"/>
  <c r="G857" i="2" s="1"/>
  <c r="I857" i="2" s="1"/>
  <c r="D858" i="2" l="1"/>
  <c r="F858" i="2" s="1"/>
  <c r="H858" i="2" s="1"/>
  <c r="E858" i="2" l="1"/>
  <c r="G858" i="2" s="1"/>
  <c r="I858" i="2" s="1"/>
  <c r="D859" i="2" l="1"/>
  <c r="F859" i="2" s="1"/>
  <c r="H859" i="2" s="1"/>
  <c r="E859" i="2" l="1"/>
  <c r="G859" i="2" s="1"/>
  <c r="I859" i="2" s="1"/>
  <c r="D860" i="2" l="1"/>
  <c r="F860" i="2" s="1"/>
  <c r="H860" i="2" s="1"/>
  <c r="E860" i="2" l="1"/>
  <c r="G860" i="2" s="1"/>
  <c r="I860" i="2" s="1"/>
  <c r="D861" i="2" l="1"/>
  <c r="F861" i="2" s="1"/>
  <c r="H861" i="2" s="1"/>
  <c r="E861" i="2" l="1"/>
  <c r="G861" i="2" s="1"/>
  <c r="I861" i="2" s="1"/>
  <c r="D862" i="2" l="1"/>
  <c r="F862" i="2" s="1"/>
  <c r="H862" i="2" s="1"/>
  <c r="E862" i="2" l="1"/>
  <c r="G862" i="2" s="1"/>
  <c r="I862" i="2" s="1"/>
  <c r="D863" i="2" l="1"/>
  <c r="F863" i="2" s="1"/>
  <c r="H863" i="2" s="1"/>
  <c r="E863" i="2" l="1"/>
  <c r="G863" i="2" s="1"/>
  <c r="I863" i="2" s="1"/>
  <c r="D864" i="2" l="1"/>
  <c r="F864" i="2" s="1"/>
  <c r="H864" i="2" s="1"/>
  <c r="E864" i="2" l="1"/>
  <c r="G864" i="2" s="1"/>
  <c r="I864" i="2" s="1"/>
  <c r="D865" i="2" l="1"/>
  <c r="F865" i="2" s="1"/>
  <c r="H865" i="2" s="1"/>
  <c r="E865" i="2" l="1"/>
  <c r="G865" i="2" s="1"/>
  <c r="I865" i="2" s="1"/>
  <c r="D866" i="2" l="1"/>
  <c r="F866" i="2" s="1"/>
  <c r="H866" i="2" s="1"/>
  <c r="E866" i="2" l="1"/>
  <c r="G866" i="2" s="1"/>
  <c r="I866" i="2" s="1"/>
  <c r="D867" i="2" l="1"/>
  <c r="F867" i="2" s="1"/>
  <c r="H867" i="2" s="1"/>
  <c r="E867" i="2" l="1"/>
  <c r="G867" i="2" s="1"/>
  <c r="I867" i="2" s="1"/>
  <c r="D868" i="2" l="1"/>
  <c r="F868" i="2" s="1"/>
  <c r="H868" i="2" s="1"/>
  <c r="E868" i="2" l="1"/>
  <c r="G868" i="2" s="1"/>
  <c r="I868" i="2" s="1"/>
  <c r="D869" i="2" l="1"/>
  <c r="F869" i="2" s="1"/>
  <c r="H869" i="2" s="1"/>
  <c r="E869" i="2" l="1"/>
  <c r="G869" i="2" s="1"/>
  <c r="I869" i="2" s="1"/>
  <c r="D870" i="2" l="1"/>
  <c r="F870" i="2" s="1"/>
  <c r="H870" i="2" s="1"/>
  <c r="E870" i="2" l="1"/>
  <c r="G870" i="2" s="1"/>
  <c r="I870" i="2" s="1"/>
  <c r="D871" i="2" l="1"/>
  <c r="F871" i="2" s="1"/>
  <c r="H871" i="2" s="1"/>
  <c r="E871" i="2" l="1"/>
  <c r="G871" i="2" s="1"/>
  <c r="I871" i="2" s="1"/>
  <c r="D872" i="2" l="1"/>
  <c r="F872" i="2" s="1"/>
  <c r="H872" i="2" s="1"/>
  <c r="E872" i="2" l="1"/>
  <c r="G872" i="2" s="1"/>
  <c r="I872" i="2" s="1"/>
  <c r="D873" i="2" l="1"/>
  <c r="F873" i="2" s="1"/>
  <c r="H873" i="2" s="1"/>
  <c r="E873" i="2" l="1"/>
  <c r="G873" i="2" s="1"/>
  <c r="I873" i="2" s="1"/>
  <c r="D874" i="2" l="1"/>
  <c r="F874" i="2" s="1"/>
  <c r="H874" i="2" s="1"/>
  <c r="E874" i="2" l="1"/>
  <c r="G874" i="2" s="1"/>
  <c r="I874" i="2" s="1"/>
  <c r="D875" i="2" l="1"/>
  <c r="F875" i="2" s="1"/>
  <c r="H875" i="2" s="1"/>
  <c r="E875" i="2" l="1"/>
  <c r="G875" i="2" s="1"/>
  <c r="I875" i="2" s="1"/>
  <c r="D876" i="2" l="1"/>
  <c r="F876" i="2" s="1"/>
  <c r="H876" i="2" s="1"/>
  <c r="E876" i="2" l="1"/>
  <c r="G876" i="2" s="1"/>
  <c r="I876" i="2" s="1"/>
  <c r="D877" i="2" l="1"/>
  <c r="F877" i="2" s="1"/>
  <c r="H877" i="2" s="1"/>
  <c r="E877" i="2" l="1"/>
  <c r="G877" i="2" s="1"/>
  <c r="I877" i="2" s="1"/>
  <c r="D878" i="2" l="1"/>
  <c r="F878" i="2" s="1"/>
  <c r="H878" i="2" s="1"/>
  <c r="E878" i="2" l="1"/>
  <c r="G878" i="2" s="1"/>
  <c r="I878" i="2" s="1"/>
  <c r="D879" i="2" l="1"/>
  <c r="F879" i="2" s="1"/>
  <c r="H879" i="2" s="1"/>
  <c r="E879" i="2" l="1"/>
  <c r="G879" i="2" s="1"/>
  <c r="I879" i="2" s="1"/>
  <c r="D880" i="2" l="1"/>
  <c r="F880" i="2" s="1"/>
  <c r="H880" i="2" s="1"/>
  <c r="E880" i="2" l="1"/>
  <c r="G880" i="2" s="1"/>
  <c r="I880" i="2" s="1"/>
  <c r="D881" i="2" l="1"/>
  <c r="F881" i="2" s="1"/>
  <c r="H881" i="2" s="1"/>
  <c r="E881" i="2" l="1"/>
  <c r="G881" i="2" s="1"/>
  <c r="I881" i="2" s="1"/>
  <c r="D882" i="2" l="1"/>
  <c r="F882" i="2" s="1"/>
  <c r="H882" i="2" s="1"/>
  <c r="E882" i="2" l="1"/>
  <c r="G882" i="2" s="1"/>
  <c r="I882" i="2" s="1"/>
  <c r="D883" i="2" l="1"/>
  <c r="F883" i="2" s="1"/>
  <c r="H883" i="2" s="1"/>
  <c r="E883" i="2" l="1"/>
  <c r="G883" i="2" s="1"/>
  <c r="I883" i="2" s="1"/>
  <c r="D884" i="2" l="1"/>
  <c r="F884" i="2" s="1"/>
  <c r="H884" i="2" s="1"/>
  <c r="E884" i="2" l="1"/>
  <c r="G884" i="2" s="1"/>
  <c r="I884" i="2" s="1"/>
  <c r="D885" i="2" l="1"/>
  <c r="F885" i="2" s="1"/>
  <c r="H885" i="2" s="1"/>
  <c r="E885" i="2" l="1"/>
  <c r="G885" i="2" s="1"/>
  <c r="I885" i="2" s="1"/>
  <c r="D886" i="2" l="1"/>
  <c r="F886" i="2" s="1"/>
  <c r="H886" i="2" s="1"/>
  <c r="E886" i="2" l="1"/>
  <c r="G886" i="2" s="1"/>
  <c r="I886" i="2" s="1"/>
  <c r="D887" i="2" l="1"/>
  <c r="F887" i="2" s="1"/>
  <c r="H887" i="2" s="1"/>
  <c r="E887" i="2" l="1"/>
  <c r="G887" i="2" s="1"/>
  <c r="I887" i="2" s="1"/>
  <c r="D888" i="2" l="1"/>
  <c r="F888" i="2" s="1"/>
  <c r="H888" i="2" s="1"/>
  <c r="E888" i="2" l="1"/>
  <c r="G888" i="2" s="1"/>
  <c r="I888" i="2" s="1"/>
  <c r="D889" i="2" l="1"/>
  <c r="F889" i="2" s="1"/>
  <c r="H889" i="2" s="1"/>
  <c r="E889" i="2" l="1"/>
  <c r="G889" i="2" s="1"/>
  <c r="I889" i="2" s="1"/>
  <c r="D890" i="2" l="1"/>
  <c r="F890" i="2" s="1"/>
  <c r="H890" i="2" s="1"/>
  <c r="E890" i="2" l="1"/>
  <c r="G890" i="2" s="1"/>
  <c r="I890" i="2" s="1"/>
  <c r="D891" i="2" l="1"/>
  <c r="F891" i="2" s="1"/>
  <c r="H891" i="2" s="1"/>
  <c r="E891" i="2" l="1"/>
  <c r="G891" i="2" s="1"/>
  <c r="I891" i="2" s="1"/>
  <c r="D892" i="2" l="1"/>
  <c r="F892" i="2" s="1"/>
  <c r="H892" i="2" s="1"/>
  <c r="E892" i="2" l="1"/>
  <c r="G892" i="2" s="1"/>
  <c r="I892" i="2" s="1"/>
  <c r="D893" i="2" l="1"/>
  <c r="F893" i="2" s="1"/>
  <c r="H893" i="2" s="1"/>
  <c r="E893" i="2" l="1"/>
  <c r="G893" i="2" s="1"/>
  <c r="I893" i="2" s="1"/>
  <c r="D894" i="2" l="1"/>
  <c r="F894" i="2" s="1"/>
  <c r="H894" i="2" s="1"/>
  <c r="E894" i="2" l="1"/>
  <c r="G894" i="2" s="1"/>
  <c r="I894" i="2" s="1"/>
  <c r="D895" i="2" l="1"/>
  <c r="F895" i="2" s="1"/>
  <c r="H895" i="2" s="1"/>
  <c r="E895" i="2" l="1"/>
  <c r="G895" i="2" s="1"/>
  <c r="I895" i="2" s="1"/>
  <c r="D896" i="2" l="1"/>
  <c r="F896" i="2" s="1"/>
  <c r="H896" i="2" s="1"/>
  <c r="E896" i="2" l="1"/>
  <c r="G896" i="2" s="1"/>
  <c r="I896" i="2" s="1"/>
  <c r="D897" i="2" l="1"/>
  <c r="F897" i="2" s="1"/>
  <c r="H897" i="2" s="1"/>
  <c r="E897" i="2" l="1"/>
  <c r="G897" i="2" s="1"/>
  <c r="I897" i="2" s="1"/>
  <c r="D898" i="2" l="1"/>
  <c r="F898" i="2" s="1"/>
  <c r="H898" i="2" s="1"/>
  <c r="E898" i="2" l="1"/>
  <c r="G898" i="2" s="1"/>
  <c r="I898" i="2" s="1"/>
  <c r="D899" i="2" l="1"/>
  <c r="F899" i="2" s="1"/>
  <c r="H899" i="2" s="1"/>
  <c r="E899" i="2" l="1"/>
  <c r="G899" i="2" s="1"/>
  <c r="I899" i="2" s="1"/>
  <c r="D900" i="2" l="1"/>
  <c r="F900" i="2" s="1"/>
  <c r="H900" i="2" s="1"/>
  <c r="E900" i="2" l="1"/>
  <c r="G900" i="2" s="1"/>
  <c r="I900" i="2" s="1"/>
  <c r="D901" i="2" l="1"/>
  <c r="F901" i="2" s="1"/>
  <c r="H901" i="2" s="1"/>
  <c r="E901" i="2" l="1"/>
  <c r="G901" i="2" s="1"/>
  <c r="I901" i="2" s="1"/>
  <c r="D902" i="2" l="1"/>
  <c r="F902" i="2" s="1"/>
  <c r="H902" i="2" s="1"/>
  <c r="E902" i="2" l="1"/>
  <c r="G902" i="2" s="1"/>
  <c r="I902" i="2" s="1"/>
  <c r="D903" i="2" l="1"/>
  <c r="F903" i="2" s="1"/>
  <c r="H903" i="2" s="1"/>
  <c r="E903" i="2" l="1"/>
  <c r="G903" i="2" s="1"/>
  <c r="I903" i="2" s="1"/>
  <c r="D904" i="2" l="1"/>
  <c r="F904" i="2" s="1"/>
  <c r="H904" i="2" s="1"/>
  <c r="E904" i="2" l="1"/>
  <c r="G904" i="2" s="1"/>
  <c r="I904" i="2" s="1"/>
  <c r="D905" i="2" l="1"/>
  <c r="F905" i="2" s="1"/>
  <c r="H905" i="2" s="1"/>
  <c r="E905" i="2" l="1"/>
  <c r="G905" i="2" s="1"/>
  <c r="I905" i="2" s="1"/>
  <c r="D906" i="2" l="1"/>
  <c r="F906" i="2" s="1"/>
  <c r="H906" i="2" s="1"/>
  <c r="E906" i="2" l="1"/>
  <c r="G906" i="2" s="1"/>
  <c r="I906" i="2" s="1"/>
  <c r="D907" i="2" l="1"/>
  <c r="F907" i="2" s="1"/>
  <c r="H907" i="2" s="1"/>
  <c r="E907" i="2" l="1"/>
  <c r="G907" i="2" s="1"/>
  <c r="I907" i="2" s="1"/>
  <c r="D908" i="2" l="1"/>
  <c r="F908" i="2" s="1"/>
  <c r="H908" i="2" s="1"/>
  <c r="E908" i="2" l="1"/>
  <c r="G908" i="2" s="1"/>
  <c r="I908" i="2" s="1"/>
  <c r="D909" i="2" l="1"/>
  <c r="F909" i="2" s="1"/>
  <c r="H909" i="2" s="1"/>
  <c r="E909" i="2" l="1"/>
  <c r="G909" i="2" s="1"/>
  <c r="I909" i="2" s="1"/>
  <c r="D910" i="2" l="1"/>
  <c r="F910" i="2" s="1"/>
  <c r="H910" i="2" s="1"/>
  <c r="E910" i="2" l="1"/>
  <c r="G910" i="2" s="1"/>
  <c r="I910" i="2" s="1"/>
  <c r="D911" i="2" l="1"/>
  <c r="F911" i="2" s="1"/>
  <c r="H911" i="2" s="1"/>
  <c r="E911" i="2" l="1"/>
  <c r="G911" i="2" s="1"/>
  <c r="I911" i="2" s="1"/>
  <c r="D912" i="2" l="1"/>
  <c r="F912" i="2" s="1"/>
  <c r="H912" i="2" s="1"/>
  <c r="E912" i="2" l="1"/>
  <c r="G912" i="2" s="1"/>
  <c r="I912" i="2" s="1"/>
  <c r="D913" i="2" l="1"/>
  <c r="F913" i="2" s="1"/>
  <c r="H913" i="2" s="1"/>
  <c r="E913" i="2" l="1"/>
  <c r="G913" i="2" s="1"/>
  <c r="I913" i="2" s="1"/>
  <c r="D914" i="2" l="1"/>
  <c r="F914" i="2" s="1"/>
  <c r="H914" i="2" s="1"/>
  <c r="E914" i="2" l="1"/>
  <c r="G914" i="2" s="1"/>
  <c r="I914" i="2" s="1"/>
  <c r="D915" i="2" l="1"/>
  <c r="F915" i="2" s="1"/>
  <c r="H915" i="2" s="1"/>
  <c r="E915" i="2" l="1"/>
  <c r="G915" i="2" s="1"/>
  <c r="I915" i="2" s="1"/>
  <c r="D916" i="2" l="1"/>
  <c r="F916" i="2" s="1"/>
  <c r="H916" i="2" s="1"/>
  <c r="E916" i="2" l="1"/>
  <c r="G916" i="2" s="1"/>
  <c r="I916" i="2" s="1"/>
  <c r="D917" i="2" l="1"/>
  <c r="F917" i="2" s="1"/>
  <c r="H917" i="2" s="1"/>
  <c r="E917" i="2" l="1"/>
  <c r="G917" i="2" s="1"/>
  <c r="I917" i="2" s="1"/>
  <c r="D918" i="2" l="1"/>
  <c r="F918" i="2" s="1"/>
  <c r="H918" i="2" s="1"/>
  <c r="E918" i="2" l="1"/>
  <c r="G918" i="2" s="1"/>
  <c r="I918" i="2" s="1"/>
  <c r="D919" i="2" l="1"/>
  <c r="F919" i="2" s="1"/>
  <c r="H919" i="2" s="1"/>
  <c r="E919" i="2" l="1"/>
  <c r="G919" i="2" s="1"/>
  <c r="I919" i="2" s="1"/>
  <c r="D920" i="2" l="1"/>
  <c r="F920" i="2" s="1"/>
  <c r="H920" i="2" s="1"/>
  <c r="E920" i="2" l="1"/>
  <c r="G920" i="2" s="1"/>
  <c r="I920" i="2" s="1"/>
  <c r="D921" i="2" l="1"/>
  <c r="F921" i="2" s="1"/>
  <c r="H921" i="2" s="1"/>
  <c r="E921" i="2" l="1"/>
  <c r="G921" i="2" s="1"/>
  <c r="I921" i="2" s="1"/>
  <c r="D922" i="2" l="1"/>
  <c r="F922" i="2" s="1"/>
  <c r="H922" i="2" s="1"/>
  <c r="E922" i="2" l="1"/>
  <c r="G922" i="2" s="1"/>
  <c r="I922" i="2" s="1"/>
  <c r="D923" i="2" l="1"/>
  <c r="F923" i="2" s="1"/>
  <c r="H923" i="2" s="1"/>
  <c r="E923" i="2" l="1"/>
  <c r="G923" i="2" s="1"/>
  <c r="I923" i="2" s="1"/>
  <c r="D924" i="2" l="1"/>
  <c r="F924" i="2" s="1"/>
  <c r="H924" i="2" s="1"/>
  <c r="E924" i="2" l="1"/>
  <c r="G924" i="2" s="1"/>
  <c r="I924" i="2" s="1"/>
  <c r="D925" i="2" l="1"/>
  <c r="F925" i="2" s="1"/>
  <c r="H925" i="2" s="1"/>
  <c r="E925" i="2" l="1"/>
  <c r="G925" i="2" s="1"/>
  <c r="I925" i="2" s="1"/>
  <c r="D926" i="2" l="1"/>
  <c r="F926" i="2" s="1"/>
  <c r="H926" i="2" s="1"/>
  <c r="E926" i="2" l="1"/>
  <c r="G926" i="2" s="1"/>
  <c r="I926" i="2" s="1"/>
  <c r="D927" i="2" l="1"/>
  <c r="F927" i="2" s="1"/>
  <c r="H927" i="2" s="1"/>
  <c r="E927" i="2" l="1"/>
  <c r="G927" i="2" s="1"/>
  <c r="I927" i="2" s="1"/>
  <c r="D928" i="2" l="1"/>
  <c r="F928" i="2" s="1"/>
  <c r="H928" i="2" s="1"/>
  <c r="E928" i="2" l="1"/>
  <c r="G928" i="2" s="1"/>
  <c r="I928" i="2" s="1"/>
  <c r="D929" i="2" l="1"/>
  <c r="F929" i="2" s="1"/>
  <c r="H929" i="2" s="1"/>
  <c r="E929" i="2" l="1"/>
  <c r="G929" i="2" s="1"/>
  <c r="I929" i="2" s="1"/>
  <c r="D930" i="2" l="1"/>
  <c r="F930" i="2" s="1"/>
  <c r="H930" i="2" s="1"/>
  <c r="E930" i="2" l="1"/>
  <c r="G930" i="2" s="1"/>
  <c r="I930" i="2" s="1"/>
  <c r="D931" i="2" l="1"/>
  <c r="F931" i="2" s="1"/>
  <c r="H931" i="2" s="1"/>
  <c r="E931" i="2" l="1"/>
  <c r="G931" i="2" s="1"/>
  <c r="I931" i="2" s="1"/>
  <c r="D932" i="2" l="1"/>
  <c r="F932" i="2" s="1"/>
  <c r="H932" i="2" s="1"/>
  <c r="E932" i="2" l="1"/>
  <c r="G932" i="2" s="1"/>
  <c r="I932" i="2" s="1"/>
  <c r="D933" i="2" l="1"/>
  <c r="F933" i="2" s="1"/>
  <c r="H933" i="2" s="1"/>
  <c r="E933" i="2" l="1"/>
  <c r="G933" i="2" s="1"/>
  <c r="I933" i="2" s="1"/>
  <c r="D934" i="2" l="1"/>
  <c r="F934" i="2" s="1"/>
  <c r="H934" i="2" s="1"/>
  <c r="E934" i="2" l="1"/>
  <c r="G934" i="2" s="1"/>
  <c r="I934" i="2" s="1"/>
  <c r="D935" i="2" l="1"/>
  <c r="F935" i="2" s="1"/>
  <c r="H935" i="2" s="1"/>
  <c r="E935" i="2" l="1"/>
  <c r="G935" i="2" s="1"/>
  <c r="I935" i="2" s="1"/>
  <c r="D936" i="2" l="1"/>
  <c r="F936" i="2" s="1"/>
  <c r="H936" i="2" s="1"/>
  <c r="E936" i="2" l="1"/>
  <c r="G936" i="2" s="1"/>
  <c r="I936" i="2" s="1"/>
  <c r="D937" i="2" l="1"/>
  <c r="F937" i="2" s="1"/>
  <c r="H937" i="2" s="1"/>
  <c r="E937" i="2" l="1"/>
  <c r="G937" i="2" s="1"/>
  <c r="I937" i="2" s="1"/>
  <c r="D938" i="2" l="1"/>
  <c r="F938" i="2" s="1"/>
  <c r="H938" i="2" s="1"/>
  <c r="E938" i="2" l="1"/>
  <c r="G938" i="2" s="1"/>
  <c r="I938" i="2" s="1"/>
  <c r="D939" i="2" l="1"/>
  <c r="F939" i="2" s="1"/>
  <c r="H939" i="2" s="1"/>
  <c r="E939" i="2" l="1"/>
  <c r="G939" i="2" s="1"/>
  <c r="I939" i="2" s="1"/>
  <c r="D940" i="2" l="1"/>
  <c r="F940" i="2" s="1"/>
  <c r="H940" i="2" s="1"/>
  <c r="E940" i="2" l="1"/>
  <c r="G940" i="2" s="1"/>
  <c r="I940" i="2" s="1"/>
  <c r="D941" i="2" l="1"/>
  <c r="F941" i="2" s="1"/>
  <c r="H941" i="2" s="1"/>
  <c r="E941" i="2" l="1"/>
  <c r="G941" i="2" s="1"/>
  <c r="I941" i="2" s="1"/>
  <c r="D942" i="2" l="1"/>
  <c r="F942" i="2" s="1"/>
  <c r="H942" i="2" s="1"/>
  <c r="E942" i="2" l="1"/>
  <c r="G942" i="2" s="1"/>
  <c r="I942" i="2" s="1"/>
  <c r="D943" i="2" l="1"/>
  <c r="F943" i="2" s="1"/>
  <c r="H943" i="2" s="1"/>
  <c r="E943" i="2" l="1"/>
  <c r="G943" i="2" s="1"/>
  <c r="I943" i="2" s="1"/>
  <c r="D944" i="2" l="1"/>
  <c r="F944" i="2" s="1"/>
  <c r="H944" i="2" s="1"/>
  <c r="E944" i="2" l="1"/>
  <c r="G944" i="2" s="1"/>
  <c r="I944" i="2" s="1"/>
  <c r="D945" i="2" l="1"/>
  <c r="F945" i="2" s="1"/>
  <c r="H945" i="2" s="1"/>
  <c r="E945" i="2" l="1"/>
  <c r="G945" i="2" s="1"/>
  <c r="I945" i="2" s="1"/>
  <c r="D946" i="2" l="1"/>
  <c r="F946" i="2" s="1"/>
  <c r="H946" i="2" s="1"/>
  <c r="E946" i="2" l="1"/>
  <c r="G946" i="2" s="1"/>
  <c r="I946" i="2" s="1"/>
  <c r="D947" i="2" l="1"/>
  <c r="F947" i="2" s="1"/>
  <c r="H947" i="2" s="1"/>
  <c r="E947" i="2" l="1"/>
  <c r="G947" i="2" s="1"/>
  <c r="I947" i="2" s="1"/>
  <c r="D948" i="2" l="1"/>
  <c r="F948" i="2" s="1"/>
  <c r="H948" i="2" s="1"/>
  <c r="E948" i="2" l="1"/>
  <c r="G948" i="2" s="1"/>
  <c r="I948" i="2" s="1"/>
  <c r="D949" i="2" l="1"/>
  <c r="F949" i="2" s="1"/>
  <c r="H949" i="2" s="1"/>
  <c r="E949" i="2" l="1"/>
  <c r="G949" i="2" s="1"/>
  <c r="I949" i="2" s="1"/>
  <c r="D950" i="2" l="1"/>
  <c r="F950" i="2" s="1"/>
  <c r="H950" i="2" s="1"/>
  <c r="E950" i="2" l="1"/>
  <c r="G950" i="2" s="1"/>
  <c r="I950" i="2" s="1"/>
  <c r="D951" i="2" l="1"/>
  <c r="F951" i="2" s="1"/>
  <c r="H951" i="2" s="1"/>
  <c r="E951" i="2" l="1"/>
  <c r="G951" i="2" s="1"/>
  <c r="I951" i="2" s="1"/>
  <c r="D952" i="2" l="1"/>
  <c r="F952" i="2" s="1"/>
  <c r="H952" i="2" s="1"/>
  <c r="E952" i="2" l="1"/>
  <c r="G952" i="2" s="1"/>
  <c r="I952" i="2" s="1"/>
  <c r="D953" i="2" l="1"/>
  <c r="F953" i="2" s="1"/>
  <c r="H953" i="2" s="1"/>
  <c r="E953" i="2" l="1"/>
  <c r="G953" i="2" s="1"/>
  <c r="I953" i="2" s="1"/>
  <c r="D954" i="2" l="1"/>
  <c r="F954" i="2" s="1"/>
  <c r="H954" i="2" s="1"/>
  <c r="E954" i="2" l="1"/>
  <c r="G954" i="2" s="1"/>
  <c r="I954" i="2" s="1"/>
  <c r="D955" i="2" l="1"/>
  <c r="F955" i="2" s="1"/>
  <c r="H955" i="2" s="1"/>
  <c r="E955" i="2" l="1"/>
  <c r="G955" i="2" s="1"/>
  <c r="I955" i="2" s="1"/>
  <c r="D956" i="2" l="1"/>
  <c r="F956" i="2" s="1"/>
  <c r="H956" i="2" s="1"/>
  <c r="E956" i="2" l="1"/>
  <c r="G956" i="2" s="1"/>
  <c r="I956" i="2" s="1"/>
  <c r="D957" i="2" l="1"/>
  <c r="F957" i="2" s="1"/>
  <c r="H957" i="2" s="1"/>
  <c r="E957" i="2" l="1"/>
  <c r="G957" i="2" s="1"/>
  <c r="I957" i="2" s="1"/>
  <c r="D958" i="2" l="1"/>
  <c r="F958" i="2" s="1"/>
  <c r="H958" i="2" s="1"/>
  <c r="E958" i="2" l="1"/>
  <c r="G958" i="2" s="1"/>
  <c r="I958" i="2" s="1"/>
  <c r="D959" i="2" l="1"/>
  <c r="F959" i="2" s="1"/>
  <c r="H959" i="2" s="1"/>
  <c r="E959" i="2" l="1"/>
  <c r="G959" i="2" s="1"/>
  <c r="I959" i="2" s="1"/>
  <c r="D960" i="2" l="1"/>
  <c r="F960" i="2" s="1"/>
  <c r="H960" i="2" s="1"/>
  <c r="E960" i="2" l="1"/>
  <c r="G960" i="2" s="1"/>
  <c r="I960" i="2" s="1"/>
  <c r="D961" i="2" l="1"/>
  <c r="F961" i="2" s="1"/>
  <c r="H961" i="2" s="1"/>
  <c r="E961" i="2" l="1"/>
  <c r="G961" i="2" s="1"/>
  <c r="I961" i="2" s="1"/>
  <c r="D962" i="2" l="1"/>
  <c r="F962" i="2" s="1"/>
  <c r="H962" i="2" s="1"/>
  <c r="E962" i="2" l="1"/>
  <c r="G962" i="2" s="1"/>
  <c r="I962" i="2" s="1"/>
  <c r="D963" i="2" l="1"/>
  <c r="F963" i="2" s="1"/>
  <c r="H963" i="2" s="1"/>
  <c r="E963" i="2" l="1"/>
  <c r="G963" i="2" s="1"/>
  <c r="I963" i="2" s="1"/>
  <c r="D964" i="2" l="1"/>
  <c r="F964" i="2" s="1"/>
  <c r="H964" i="2" s="1"/>
  <c r="E964" i="2" l="1"/>
  <c r="G964" i="2" s="1"/>
  <c r="I964" i="2" s="1"/>
  <c r="D965" i="2" l="1"/>
  <c r="F965" i="2" s="1"/>
  <c r="H965" i="2" s="1"/>
  <c r="E965" i="2" l="1"/>
  <c r="G965" i="2" s="1"/>
  <c r="I965" i="2" s="1"/>
  <c r="D966" i="2" l="1"/>
  <c r="F966" i="2" s="1"/>
  <c r="H966" i="2" s="1"/>
  <c r="E966" i="2" l="1"/>
  <c r="G966" i="2" s="1"/>
  <c r="I966" i="2" s="1"/>
  <c r="D967" i="2" l="1"/>
  <c r="F967" i="2" s="1"/>
  <c r="H967" i="2" s="1"/>
  <c r="E967" i="2" l="1"/>
  <c r="G967" i="2" s="1"/>
  <c r="I967" i="2" s="1"/>
  <c r="D968" i="2" l="1"/>
  <c r="F968" i="2" s="1"/>
  <c r="H968" i="2" s="1"/>
  <c r="E968" i="2" l="1"/>
  <c r="G968" i="2" s="1"/>
  <c r="I968" i="2" s="1"/>
  <c r="D969" i="2" l="1"/>
  <c r="F969" i="2" s="1"/>
  <c r="H969" i="2" s="1"/>
  <c r="E969" i="2" l="1"/>
  <c r="G969" i="2" s="1"/>
  <c r="I969" i="2" s="1"/>
  <c r="D970" i="2" l="1"/>
  <c r="F970" i="2" s="1"/>
  <c r="H970" i="2" s="1"/>
  <c r="E970" i="2" l="1"/>
  <c r="G970" i="2" s="1"/>
  <c r="I970" i="2" s="1"/>
  <c r="D971" i="2" l="1"/>
  <c r="F971" i="2" s="1"/>
  <c r="H971" i="2" s="1"/>
  <c r="E971" i="2" l="1"/>
  <c r="G971" i="2" s="1"/>
  <c r="I971" i="2" s="1"/>
  <c r="D972" i="2" l="1"/>
  <c r="F972" i="2" s="1"/>
  <c r="H972" i="2" s="1"/>
  <c r="E972" i="2" l="1"/>
  <c r="G972" i="2" s="1"/>
  <c r="I972" i="2" s="1"/>
  <c r="D973" i="2" l="1"/>
  <c r="F973" i="2" s="1"/>
  <c r="H973" i="2" s="1"/>
  <c r="E973" i="2" l="1"/>
  <c r="G973" i="2" s="1"/>
  <c r="I973" i="2" s="1"/>
  <c r="D974" i="2" l="1"/>
  <c r="F974" i="2" s="1"/>
  <c r="H974" i="2" s="1"/>
  <c r="E974" i="2" l="1"/>
  <c r="G974" i="2" s="1"/>
  <c r="I974" i="2" s="1"/>
  <c r="D975" i="2" l="1"/>
  <c r="F975" i="2" s="1"/>
  <c r="H975" i="2" s="1"/>
  <c r="E975" i="2" l="1"/>
  <c r="G975" i="2" s="1"/>
  <c r="I975" i="2" s="1"/>
  <c r="D976" i="2" l="1"/>
  <c r="F976" i="2" s="1"/>
  <c r="H976" i="2" s="1"/>
  <c r="E976" i="2" l="1"/>
  <c r="G976" i="2" s="1"/>
  <c r="I976" i="2" s="1"/>
  <c r="D977" i="2" l="1"/>
  <c r="F977" i="2" s="1"/>
  <c r="H977" i="2" s="1"/>
  <c r="E977" i="2" l="1"/>
  <c r="G977" i="2" s="1"/>
  <c r="I977" i="2" s="1"/>
  <c r="D978" i="2" l="1"/>
  <c r="F978" i="2" s="1"/>
  <c r="H978" i="2" s="1"/>
  <c r="E978" i="2" l="1"/>
  <c r="G978" i="2" s="1"/>
  <c r="I978" i="2" s="1"/>
  <c r="D979" i="2" l="1"/>
  <c r="F979" i="2" s="1"/>
  <c r="H979" i="2" s="1"/>
  <c r="E979" i="2" l="1"/>
  <c r="G979" i="2" s="1"/>
  <c r="I979" i="2" s="1"/>
  <c r="D980" i="2" l="1"/>
  <c r="F980" i="2" s="1"/>
  <c r="H980" i="2" s="1"/>
  <c r="E980" i="2" l="1"/>
  <c r="G980" i="2" s="1"/>
  <c r="I980" i="2" s="1"/>
  <c r="D981" i="2" l="1"/>
  <c r="F981" i="2" s="1"/>
  <c r="H981" i="2" s="1"/>
  <c r="E981" i="2" l="1"/>
  <c r="G981" i="2" s="1"/>
  <c r="I981" i="2" s="1"/>
  <c r="D982" i="2" l="1"/>
  <c r="F982" i="2" s="1"/>
  <c r="H982" i="2" s="1"/>
  <c r="E982" i="2" l="1"/>
  <c r="G982" i="2" s="1"/>
  <c r="I982" i="2" s="1"/>
  <c r="D983" i="2" l="1"/>
  <c r="F983" i="2" s="1"/>
  <c r="H983" i="2" s="1"/>
  <c r="E983" i="2" l="1"/>
  <c r="G983" i="2" s="1"/>
  <c r="I983" i="2" s="1"/>
  <c r="D984" i="2" l="1"/>
  <c r="F984" i="2" s="1"/>
  <c r="H984" i="2" s="1"/>
  <c r="E984" i="2" l="1"/>
  <c r="G984" i="2" s="1"/>
  <c r="I984" i="2" s="1"/>
  <c r="D985" i="2" l="1"/>
  <c r="F985" i="2" s="1"/>
  <c r="H985" i="2" s="1"/>
  <c r="E985" i="2" l="1"/>
  <c r="G985" i="2" s="1"/>
  <c r="I985" i="2" s="1"/>
  <c r="D986" i="2" l="1"/>
  <c r="F986" i="2" s="1"/>
  <c r="H986" i="2" s="1"/>
  <c r="E986" i="2" l="1"/>
  <c r="G986" i="2" s="1"/>
  <c r="I986" i="2" s="1"/>
  <c r="D987" i="2" l="1"/>
  <c r="F987" i="2" s="1"/>
  <c r="H987" i="2" s="1"/>
  <c r="E987" i="2" l="1"/>
  <c r="G987" i="2" s="1"/>
  <c r="I987" i="2" s="1"/>
  <c r="D988" i="2" l="1"/>
  <c r="F988" i="2" s="1"/>
  <c r="H988" i="2" s="1"/>
  <c r="E988" i="2" l="1"/>
  <c r="G988" i="2" s="1"/>
  <c r="I988" i="2" s="1"/>
  <c r="D989" i="2" l="1"/>
  <c r="F989" i="2" s="1"/>
  <c r="H989" i="2" s="1"/>
  <c r="E989" i="2" l="1"/>
  <c r="G989" i="2" s="1"/>
  <c r="I989" i="2" s="1"/>
  <c r="D990" i="2" l="1"/>
  <c r="F990" i="2" s="1"/>
  <c r="H990" i="2" s="1"/>
  <c r="E990" i="2" l="1"/>
  <c r="G990" i="2" s="1"/>
  <c r="I990" i="2" s="1"/>
  <c r="D991" i="2" l="1"/>
  <c r="F991" i="2" s="1"/>
  <c r="H991" i="2" s="1"/>
  <c r="E991" i="2" l="1"/>
  <c r="G991" i="2" s="1"/>
  <c r="I991" i="2" s="1"/>
  <c r="D992" i="2" l="1"/>
  <c r="F992" i="2" s="1"/>
  <c r="H992" i="2" s="1"/>
  <c r="E992" i="2" l="1"/>
  <c r="G992" i="2" s="1"/>
  <c r="I992" i="2" s="1"/>
  <c r="D993" i="2" l="1"/>
  <c r="F993" i="2" s="1"/>
  <c r="H993" i="2" s="1"/>
  <c r="E993" i="2" l="1"/>
  <c r="G993" i="2" s="1"/>
  <c r="I993" i="2" s="1"/>
  <c r="D994" i="2" l="1"/>
  <c r="F994" i="2" s="1"/>
  <c r="H994" i="2" s="1"/>
  <c r="E994" i="2" l="1"/>
  <c r="G994" i="2" s="1"/>
  <c r="I994" i="2" s="1"/>
  <c r="D995" i="2" l="1"/>
  <c r="F995" i="2" s="1"/>
  <c r="H995" i="2" s="1"/>
  <c r="E995" i="2" l="1"/>
  <c r="G995" i="2" s="1"/>
  <c r="I995" i="2" s="1"/>
  <c r="D996" i="2" l="1"/>
  <c r="F996" i="2" s="1"/>
  <c r="H996" i="2" s="1"/>
  <c r="E996" i="2" l="1"/>
  <c r="G996" i="2" s="1"/>
  <c r="I996" i="2" s="1"/>
  <c r="D997" i="2" l="1"/>
  <c r="F997" i="2" s="1"/>
  <c r="H997" i="2" s="1"/>
  <c r="E997" i="2" l="1"/>
  <c r="G997" i="2" s="1"/>
  <c r="I997" i="2" s="1"/>
  <c r="D998" i="2" l="1"/>
  <c r="F998" i="2" s="1"/>
  <c r="H998" i="2" s="1"/>
  <c r="E998" i="2" l="1"/>
  <c r="G998" i="2" s="1"/>
  <c r="I998" i="2" s="1"/>
  <c r="D999" i="2" l="1"/>
  <c r="F999" i="2" s="1"/>
  <c r="H999" i="2" s="1"/>
  <c r="E999" i="2" l="1"/>
  <c r="G999" i="2" s="1"/>
  <c r="I999" i="2" s="1"/>
  <c r="D1000" i="2" l="1"/>
  <c r="F1000" i="2" s="1"/>
  <c r="H1000" i="2" s="1"/>
  <c r="E1000" i="2" l="1"/>
  <c r="G1000" i="2" s="1"/>
  <c r="I1000" i="2" s="1"/>
  <c r="D1001" i="2" l="1"/>
  <c r="F1001" i="2" s="1"/>
  <c r="H1001" i="2" s="1"/>
  <c r="E1001" i="2" l="1"/>
  <c r="G1001" i="2" s="1"/>
  <c r="I1001" i="2" s="1"/>
  <c r="D1002" i="2" l="1"/>
  <c r="F1002" i="2" s="1"/>
  <c r="H1002" i="2" s="1"/>
  <c r="E1002" i="2" l="1"/>
  <c r="G1002" i="2" s="1"/>
  <c r="I1002" i="2" s="1"/>
  <c r="D1003" i="2" l="1"/>
  <c r="F1003" i="2" s="1"/>
  <c r="H1003" i="2" s="1"/>
  <c r="E1003" i="2" l="1"/>
  <c r="G1003" i="2" s="1"/>
  <c r="I1003" i="2" s="1"/>
  <c r="D1004" i="2" l="1"/>
  <c r="F1004" i="2" s="1"/>
  <c r="H1004" i="2" s="1"/>
  <c r="E1004" i="2" l="1"/>
  <c r="G1004" i="2" s="1"/>
  <c r="I1004" i="2" s="1"/>
  <c r="D1005" i="2" l="1"/>
  <c r="F1005" i="2" s="1"/>
  <c r="H1005" i="2" s="1"/>
  <c r="E1005" i="2" l="1"/>
  <c r="G1005" i="2" s="1"/>
  <c r="I1005" i="2" s="1"/>
  <c r="D1006" i="2" l="1"/>
  <c r="F1006" i="2" s="1"/>
  <c r="H1006" i="2" s="1"/>
  <c r="E1006" i="2" l="1"/>
  <c r="G1006" i="2" s="1"/>
  <c r="I1006" i="2" s="1"/>
  <c r="D1007" i="2" l="1"/>
  <c r="F1007" i="2" s="1"/>
  <c r="H1007" i="2" s="1"/>
  <c r="E1007" i="2" l="1"/>
  <c r="G1007" i="2" s="1"/>
  <c r="I1007" i="2" s="1"/>
  <c r="D1008" i="2" l="1"/>
  <c r="F1008" i="2" s="1"/>
  <c r="H1008" i="2" s="1"/>
  <c r="E1008" i="2" l="1"/>
  <c r="G1008" i="2" s="1"/>
  <c r="I1008" i="2" s="1"/>
  <c r="D1009" i="2" l="1"/>
  <c r="F1009" i="2" s="1"/>
  <c r="H1009" i="2" s="1"/>
  <c r="E1009" i="2" l="1"/>
  <c r="G1009" i="2" s="1"/>
  <c r="I1009" i="2" s="1"/>
  <c r="D1010" i="2" l="1"/>
  <c r="F1010" i="2" s="1"/>
  <c r="H1010" i="2" s="1"/>
  <c r="E1010" i="2" l="1"/>
  <c r="G1010" i="2" s="1"/>
  <c r="I1010" i="2" s="1"/>
  <c r="D1011" i="2" l="1"/>
  <c r="F1011" i="2" s="1"/>
  <c r="H1011" i="2" s="1"/>
  <c r="E1011" i="2" l="1"/>
  <c r="G1011" i="2" s="1"/>
  <c r="I1011" i="2" s="1"/>
  <c r="D1012" i="2" l="1"/>
  <c r="F1012" i="2" s="1"/>
  <c r="H1012" i="2" s="1"/>
  <c r="E1012" i="2" l="1"/>
  <c r="G1012" i="2" s="1"/>
  <c r="I1012" i="2" s="1"/>
  <c r="D1013" i="2" l="1"/>
  <c r="F1013" i="2" s="1"/>
  <c r="H1013" i="2" s="1"/>
  <c r="E1013" i="2" l="1"/>
  <c r="G1013" i="2" s="1"/>
  <c r="I1013" i="2" s="1"/>
  <c r="D1014" i="2" l="1"/>
  <c r="F1014" i="2" s="1"/>
  <c r="H1014" i="2" s="1"/>
  <c r="E1014" i="2" l="1"/>
  <c r="G1014" i="2" s="1"/>
  <c r="I1014" i="2" s="1"/>
  <c r="D1015" i="2" s="1"/>
  <c r="F1015" i="2" l="1"/>
  <c r="H1015" i="2" s="1"/>
  <c r="O15" i="2" l="1"/>
  <c r="E1015" i="2"/>
  <c r="G1015" i="2" s="1"/>
  <c r="I1015" i="2" s="1"/>
  <c r="K15" i="2"/>
  <c r="P36" i="1" s="1"/>
  <c r="M15" i="2" l="1"/>
  <c r="AB40" i="1" s="1"/>
  <c r="I37" i="1" s="1"/>
  <c r="H37" i="1" s="1"/>
  <c r="L15" i="2"/>
  <c r="P15" i="2"/>
  <c r="N15" i="2"/>
  <c r="L10" i="1" l="1"/>
  <c r="P37" i="1"/>
  <c r="F10" i="3" s="1"/>
  <c r="F9" i="3"/>
  <c r="AB39" i="1"/>
  <c r="I36" i="1" s="1"/>
  <c r="I39" i="1" s="1"/>
  <c r="G17" i="3" l="1"/>
  <c r="G18" i="3"/>
  <c r="G22" i="3"/>
  <c r="G26" i="3"/>
  <c r="G30" i="3"/>
  <c r="G34" i="3"/>
  <c r="G38" i="3"/>
  <c r="G42" i="3"/>
  <c r="G46" i="3"/>
  <c r="G50" i="3"/>
  <c r="G54" i="3"/>
  <c r="G58" i="3"/>
  <c r="G62" i="3"/>
  <c r="G66" i="3"/>
  <c r="G19" i="3"/>
  <c r="G23" i="3"/>
  <c r="G27" i="3"/>
  <c r="G31" i="3"/>
  <c r="G35" i="3"/>
  <c r="G39" i="3"/>
  <c r="G43" i="3"/>
  <c r="G47" i="3"/>
  <c r="G51" i="3"/>
  <c r="G55" i="3"/>
  <c r="G59" i="3"/>
  <c r="G63" i="3"/>
  <c r="G25" i="3"/>
  <c r="G33" i="3"/>
  <c r="G37" i="3"/>
  <c r="G45" i="3"/>
  <c r="G53" i="3"/>
  <c r="G61" i="3"/>
  <c r="G20" i="3"/>
  <c r="G24" i="3"/>
  <c r="G28" i="3"/>
  <c r="G32" i="3"/>
  <c r="G36" i="3"/>
  <c r="G40" i="3"/>
  <c r="G44" i="3"/>
  <c r="G48" i="3"/>
  <c r="G52" i="3"/>
  <c r="G56" i="3"/>
  <c r="G60" i="3"/>
  <c r="G64" i="3"/>
  <c r="G21" i="3"/>
  <c r="G29" i="3"/>
  <c r="G41" i="3"/>
  <c r="G49" i="3"/>
  <c r="G57" i="3"/>
  <c r="G65" i="3"/>
  <c r="I17" i="3"/>
  <c r="I42" i="1"/>
  <c r="I48" i="1" s="1"/>
  <c r="H36" i="1"/>
  <c r="F8" i="3"/>
  <c r="H17" i="3" s="1"/>
  <c r="F17" i="3" l="1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19" i="3"/>
  <c r="F23" i="3"/>
  <c r="F27" i="3"/>
  <c r="F31" i="3"/>
  <c r="F35" i="3"/>
  <c r="F39" i="3"/>
  <c r="F43" i="3"/>
  <c r="F47" i="3"/>
  <c r="F51" i="3"/>
  <c r="F55" i="3"/>
  <c r="F59" i="3"/>
  <c r="F63" i="3"/>
  <c r="F25" i="3"/>
  <c r="F29" i="3"/>
  <c r="F37" i="3"/>
  <c r="F45" i="3"/>
  <c r="F53" i="3"/>
  <c r="F61" i="3"/>
  <c r="F20" i="3"/>
  <c r="F24" i="3"/>
  <c r="F28" i="3"/>
  <c r="F32" i="3"/>
  <c r="F36" i="3"/>
  <c r="F40" i="3"/>
  <c r="F44" i="3"/>
  <c r="F48" i="3"/>
  <c r="F52" i="3"/>
  <c r="F56" i="3"/>
  <c r="F60" i="3"/>
  <c r="F64" i="3"/>
  <c r="F21" i="3"/>
  <c r="F33" i="3"/>
  <c r="F41" i="3"/>
  <c r="F49" i="3"/>
  <c r="F57" i="3"/>
  <c r="F65" i="3"/>
  <c r="I46" i="1"/>
  <c r="I47" i="1"/>
  <c r="K17" i="3"/>
  <c r="J17" i="3"/>
  <c r="H20" i="3" l="1"/>
</calcChain>
</file>

<file path=xl/sharedStrings.xml><?xml version="1.0" encoding="utf-8"?>
<sst xmlns="http://schemas.openxmlformats.org/spreadsheetml/2006/main" count="139" uniqueCount="108">
  <si>
    <t>↕</t>
  </si>
  <si>
    <t>AL</t>
  </si>
  <si>
    <t>AU</t>
  </si>
  <si>
    <t>TL</t>
  </si>
  <si>
    <t>TU</t>
  </si>
  <si>
    <t>p(AL)</t>
  </si>
  <si>
    <t>p(AU)</t>
  </si>
  <si>
    <t>*</t>
  </si>
  <si>
    <t>Min.:</t>
  </si>
  <si>
    <t>Max.:</t>
  </si>
  <si>
    <t>Relativa</t>
  </si>
  <si>
    <t>(Não obrigatório)</t>
  </si>
  <si>
    <t>Expandida</t>
  </si>
  <si>
    <t>Limite inferior:</t>
  </si>
  <si>
    <t>Limite superior:</t>
  </si>
  <si>
    <t>Avaliação de conformidade:</t>
  </si>
  <si>
    <t>Significado da cor das células:</t>
  </si>
  <si>
    <t xml:space="preserve"> - Dados a introduzir</t>
  </si>
  <si>
    <t xml:space="preserve"> - Dados transferidos ou processados</t>
  </si>
  <si>
    <t xml:space="preserve"> - Não aplicável</t>
  </si>
  <si>
    <t xml:space="preserve"> - Requerido</t>
  </si>
  <si>
    <t>Comparação com a incerteza-alvo:</t>
  </si>
  <si>
    <t>Limite inferior de aceitação:</t>
  </si>
  <si>
    <t>Limite superior de aceitação:</t>
  </si>
  <si>
    <t>Âmbito:</t>
  </si>
  <si>
    <t>Cálculos auxiliares:</t>
  </si>
  <si>
    <t>Incerteza padrão junto ao limite inferior:</t>
  </si>
  <si>
    <t>Incerteza padrão junto ao limite superior:</t>
  </si>
  <si>
    <t>Incerteza padrão alvo junto ao limite inferior:</t>
  </si>
  <si>
    <t>Incerteza padrão alvo junto ao limite superior:</t>
  </si>
  <si>
    <t>Com o limite superior:</t>
  </si>
  <si>
    <t>Com o limite inferior:</t>
  </si>
  <si>
    <t xml:space="preserve"> acima do limite superior</t>
  </si>
  <si>
    <t>Valor conforme</t>
  </si>
  <si>
    <t>Valor NÃO conforme</t>
  </si>
  <si>
    <t>Dados do Gráfico:</t>
  </si>
  <si>
    <t>Gestão de possíveis limites de aceitação conflituantes num intervalo de aceitação</t>
  </si>
  <si>
    <t>Número de iterações: 1000</t>
  </si>
  <si>
    <t>Início</t>
  </si>
  <si>
    <t>Primeiro</t>
  </si>
  <si>
    <t>Limites de aceitação</t>
  </si>
  <si>
    <t>Limites de aceitação ajustados:</t>
  </si>
  <si>
    <t>Gama:</t>
  </si>
  <si>
    <t>Todos</t>
  </si>
  <si>
    <t>Ponto</t>
  </si>
  <si>
    <t>Valor</t>
  </si>
  <si>
    <t xml:space="preserve"> </t>
  </si>
  <si>
    <t xml:space="preserve"> abaixo do limite inferior</t>
  </si>
  <si>
    <t>Risco de referência:</t>
  </si>
  <si>
    <t>Factor multiplicativo de banda de guarda:</t>
  </si>
  <si>
    <t>(assumindo que os limites não entram em conflito)</t>
  </si>
  <si>
    <t>Banda de guarda/incerteza padrão:</t>
  </si>
  <si>
    <t>ou:</t>
  </si>
  <si>
    <t>(não arredondado)</t>
  </si>
  <si>
    <t>Autores:</t>
  </si>
  <si>
    <t>Editores:</t>
  </si>
  <si>
    <t>Ricardo Bettencourt da Silva (Universidade de Lisboa, Portugal)</t>
  </si>
  <si>
    <t>Tony Rogério de Lima Dadamos (UNESP, Brasil)</t>
  </si>
  <si>
    <t>Felipe Rebello Lourenço (USP, Brasil)</t>
  </si>
  <si>
    <t>Alice Mosca (AIM, Portugal)</t>
  </si>
  <si>
    <t>Elcio Cruz de Oliveira (Petrobrás e PUC-Rio, Brasil)</t>
  </si>
  <si>
    <t>Igor Renato Bertoni Olivares (USP, Brasil)</t>
  </si>
  <si>
    <t>Fernando Raposo (Consultor, Portugal)</t>
  </si>
  <si>
    <t>Membros do grupo de trabalho:</t>
  </si>
  <si>
    <t>Apresentação da conformidade:</t>
  </si>
  <si>
    <t>-</t>
  </si>
  <si>
    <t>Documento de referência:</t>
  </si>
  <si>
    <t>Sandra Catarina (LNEG, Portugal)</t>
  </si>
  <si>
    <t>(valor adequado para a grande generalidade dos casos)</t>
  </si>
  <si>
    <t>(legislação ou especificação - Campo opcional)</t>
  </si>
  <si>
    <t>Valores limite:</t>
  </si>
  <si>
    <t>Incerteza expandida ou padrão de medição:</t>
  </si>
  <si>
    <t>Incerteza de medição expandida ou padrão:</t>
  </si>
  <si>
    <t>Probabilidades conflitantes aplicáveis aos intervalos:</t>
  </si>
  <si>
    <t>Intervalo</t>
  </si>
  <si>
    <t>Risco do Consumidor</t>
  </si>
  <si>
    <t>- Casos em que a regra de decisão não está regulamentada pelas autoridades ou estabelecida por instituições privadas reconhecidas;</t>
  </si>
  <si>
    <t>- Avaliações univariadas clássicas/frequentistas;</t>
  </si>
  <si>
    <t>(deve ser usada uma ferramenta diferente em avaliações bayesianas e/ou multivariadas; são realizadas avaliações multivariadas quando o item é avaliado por comparação do valor de vários componentes considerando valores-limite para cada componente)</t>
  </si>
  <si>
    <t>- Casos em que a incerteza de medição tem uma distribuição normal.</t>
  </si>
  <si>
    <t>g/100 g</t>
  </si>
  <si>
    <r>
      <t>Folha de cálculo</t>
    </r>
    <r>
      <rPr>
        <b/>
        <sz val="18"/>
        <color theme="1"/>
        <rFont val="Calibri"/>
        <family val="2"/>
      </rPr>
      <t>‖</t>
    </r>
    <r>
      <rPr>
        <b/>
        <sz val="18"/>
        <color theme="1"/>
        <rFont val="Calibri"/>
        <family val="2"/>
        <scheme val="minor"/>
      </rPr>
      <t>planilha para gestão de avaliação da conformidade</t>
    </r>
  </si>
  <si>
    <r>
      <rPr>
        <b/>
        <sz val="11"/>
        <color theme="1"/>
        <rFont val="Calibri"/>
        <family val="2"/>
      </rPr>
      <t>❶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Risco de referência*:</t>
    </r>
  </si>
  <si>
    <r>
      <rPr>
        <b/>
        <sz val="11"/>
        <color theme="1"/>
        <rFont val="Calibri"/>
        <family val="2"/>
      </rPr>
      <t>❷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Nível máximo de risco (%)*:</t>
    </r>
  </si>
  <si>
    <r>
      <rPr>
        <b/>
        <sz val="11"/>
        <color theme="1"/>
        <rFont val="Calibri"/>
        <family val="2"/>
      </rPr>
      <t xml:space="preserve">❸ </t>
    </r>
    <r>
      <rPr>
        <b/>
        <sz val="11"/>
        <color theme="1"/>
        <rFont val="Calibri"/>
        <family val="2"/>
        <scheme val="minor"/>
      </rPr>
      <t>Unidades de medição*:</t>
    </r>
  </si>
  <si>
    <r>
      <rPr>
        <b/>
        <sz val="11"/>
        <color theme="1"/>
        <rFont val="Calibri"/>
        <family val="2"/>
      </rPr>
      <t>❹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Incerteza (máxima) alvo (se definida) »</t>
    </r>
  </si>
  <si>
    <r>
      <t>Factor de cobertura</t>
    </r>
    <r>
      <rPr>
        <b/>
        <sz val="11"/>
        <color theme="1"/>
        <rFont val="Calibri"/>
        <family val="2"/>
      </rPr>
      <t>‖abrangência</t>
    </r>
    <r>
      <rPr>
        <b/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</si>
  <si>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</rPr>
      <t>❺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Tipo de limite(s)*:</t>
    </r>
  </si>
  <si>
    <r>
      <rPr>
        <b/>
        <sz val="11"/>
        <color theme="1"/>
        <rFont val="Calibri"/>
        <family val="2"/>
      </rPr>
      <t>❻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Incerteza junto aos valores limite*»</t>
    </r>
  </si>
  <si>
    <r>
      <t xml:space="preserve">RESULTADO </t>
    </r>
    <r>
      <rPr>
        <b/>
        <sz val="11"/>
        <color theme="1"/>
        <rFont val="Calibri"/>
        <family val="2"/>
      </rPr>
      <t>①</t>
    </r>
    <r>
      <rPr>
        <b/>
        <sz val="9.35"/>
        <color theme="1"/>
        <rFont val="Calibri"/>
        <family val="2"/>
      </rPr>
      <t xml:space="preserve"> - </t>
    </r>
    <r>
      <rPr>
        <b/>
        <sz val="11"/>
        <color theme="1"/>
        <rFont val="Calibri"/>
        <family val="2"/>
        <scheme val="minor"/>
      </rPr>
      <t>Limite(s) de aceitação:</t>
    </r>
  </si>
  <si>
    <r>
      <t xml:space="preserve">REGRA DE DECISÃO </t>
    </r>
    <r>
      <rPr>
        <b/>
        <sz val="11"/>
        <color theme="1"/>
        <rFont val="Calibri"/>
        <family val="2"/>
      </rPr>
      <t>②</t>
    </r>
    <r>
      <rPr>
        <b/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</si>
  <si>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</rPr>
      <t>❼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Valor medido*:</t>
    </r>
  </si>
  <si>
    <r>
      <rPr>
        <b/>
        <sz val="11"/>
        <color theme="1"/>
        <rFont val="Wingdings 3"/>
        <family val="1"/>
        <charset val="2"/>
      </rPr>
      <t xml:space="preserve">uuu </t>
    </r>
    <r>
      <rPr>
        <b/>
        <sz val="11"/>
        <color theme="1"/>
        <rFont val="Calibri"/>
        <family val="2"/>
        <scheme val="minor"/>
      </rPr>
      <t xml:space="preserve">RESULTADO </t>
    </r>
    <r>
      <rPr>
        <b/>
        <sz val="11"/>
        <color theme="1"/>
        <rFont val="Calibri"/>
        <family val="2"/>
      </rPr>
      <t>③</t>
    </r>
    <r>
      <rPr>
        <b/>
        <sz val="9.35"/>
        <color theme="1"/>
        <rFont val="Calibri"/>
        <family val="2"/>
      </rPr>
      <t xml:space="preserve"> - </t>
    </r>
    <r>
      <rPr>
        <b/>
        <sz val="11"/>
        <color theme="1"/>
        <rFont val="Calibri"/>
        <family val="2"/>
        <scheme val="minor"/>
      </rPr>
      <t>Decisão de conformidade:</t>
    </r>
  </si>
  <si>
    <r>
      <rPr>
        <b/>
        <sz val="11"/>
        <color theme="1"/>
        <rFont val="Wingdings 3"/>
        <family val="1"/>
        <charset val="2"/>
      </rPr>
      <t xml:space="preserve">uuu </t>
    </r>
    <r>
      <rPr>
        <b/>
        <sz val="11"/>
        <color theme="1"/>
        <rFont val="Calibri"/>
        <family val="2"/>
        <scheme val="minor"/>
      </rPr>
      <t xml:space="preserve">RESULTADO </t>
    </r>
    <r>
      <rPr>
        <b/>
        <sz val="11"/>
        <color theme="1"/>
        <rFont val="Calibri"/>
        <family val="2"/>
      </rPr>
      <t>④</t>
    </r>
    <r>
      <rPr>
        <b/>
        <sz val="9.35"/>
        <color theme="1"/>
        <rFont val="Calibri"/>
        <family val="2"/>
      </rPr>
      <t xml:space="preserve"> - </t>
    </r>
    <r>
      <rPr>
        <b/>
        <sz val="11"/>
        <color theme="1"/>
        <rFont val="Calibri"/>
        <family val="2"/>
        <scheme val="minor"/>
      </rPr>
      <t>AVALIAÇÃO FINAL DA CONFORMIDADE:</t>
    </r>
  </si>
  <si>
    <r>
      <t xml:space="preserve">Dimensão do incremento de </t>
    </r>
    <r>
      <rPr>
        <i/>
        <sz val="11"/>
        <color theme="1"/>
        <rFont val="Calibri"/>
        <family val="2"/>
        <scheme val="minor"/>
      </rPr>
      <t>g/u</t>
    </r>
    <r>
      <rPr>
        <sz val="11"/>
        <color theme="1"/>
        <rFont val="Calibri"/>
        <family val="2"/>
        <scheme val="minor"/>
      </rPr>
      <t>:</t>
    </r>
  </si>
  <si>
    <t>Validado a 2020/04/04</t>
  </si>
  <si>
    <t>Validado a 2020/05/07</t>
  </si>
  <si>
    <t>Análise de contrato:</t>
  </si>
  <si>
    <t>Incerteza absoluta ou relativa de medição:</t>
  </si>
  <si>
    <t>Valor máximo de risco:</t>
  </si>
  <si>
    <r>
      <t xml:space="preserve">Limite inferior de tolerância, </t>
    </r>
    <r>
      <rPr>
        <i/>
        <sz val="11"/>
        <color theme="1"/>
        <rFont val="Calibri"/>
        <family val="2"/>
        <scheme val="minor"/>
      </rPr>
      <t>TL</t>
    </r>
    <r>
      <rPr>
        <sz val="11"/>
        <color theme="1"/>
        <rFont val="Calibri"/>
        <family val="2"/>
        <scheme val="minor"/>
      </rPr>
      <t>:</t>
    </r>
  </si>
  <si>
    <r>
      <t xml:space="preserve">Limite superior de tolerância, </t>
    </r>
    <r>
      <rPr>
        <i/>
        <sz val="11"/>
        <color theme="1"/>
        <rFont val="Calibri"/>
        <family val="2"/>
        <scheme val="minor"/>
      </rPr>
      <t>TU</t>
    </r>
    <r>
      <rPr>
        <sz val="11"/>
        <color theme="1"/>
        <rFont val="Calibri"/>
        <family val="2"/>
        <scheme val="minor"/>
      </rPr>
      <t>:</t>
    </r>
  </si>
  <si>
    <t>g/u</t>
  </si>
  <si>
    <r>
      <t xml:space="preserve">Multiplo de banda de guarda inicial, </t>
    </r>
    <r>
      <rPr>
        <i/>
        <sz val="11"/>
        <color theme="1"/>
        <rFont val="Calibri"/>
        <family val="2"/>
        <scheme val="minor"/>
      </rPr>
      <t>g/u</t>
    </r>
    <r>
      <rPr>
        <sz val="11"/>
        <color theme="1"/>
        <rFont val="Calibri"/>
        <family val="2"/>
        <scheme val="minor"/>
      </rPr>
      <t>:</t>
    </r>
  </si>
  <si>
    <r>
      <t xml:space="preserve">junto a </t>
    </r>
    <r>
      <rPr>
        <i/>
        <sz val="11"/>
        <color theme="1"/>
        <rFont val="Calibri"/>
        <family val="2"/>
        <scheme val="minor"/>
      </rPr>
      <t>AL</t>
    </r>
  </si>
  <si>
    <r>
      <t xml:space="preserve">junto a </t>
    </r>
    <r>
      <rPr>
        <i/>
        <sz val="11"/>
        <color theme="1"/>
        <rFont val="Calibri"/>
        <family val="2"/>
        <scheme val="minor"/>
      </rPr>
      <t>AU</t>
    </r>
  </si>
  <si>
    <r>
      <t xml:space="preserve">Risco médio a </t>
    </r>
    <r>
      <rPr>
        <i/>
        <sz val="11"/>
        <color theme="1"/>
        <rFont val="Calibri"/>
        <family val="2"/>
        <scheme val="minor"/>
      </rPr>
      <t>AL</t>
    </r>
    <r>
      <rPr>
        <sz val="11"/>
        <color theme="1"/>
        <rFont val="Calibri"/>
        <family val="2"/>
        <scheme val="minor"/>
      </rPr>
      <t xml:space="preserve"> e </t>
    </r>
    <r>
      <rPr>
        <i/>
        <sz val="11"/>
        <color theme="1"/>
        <rFont val="Calibri"/>
        <family val="2"/>
        <scheme val="minor"/>
      </rPr>
      <t>AU</t>
    </r>
  </si>
  <si>
    <t>Incerteza de medição absoluta ou relativa: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</si>
</sst>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0%"/>
    <numFmt numFmtId="166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9.35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1"/>
      <charset val="2"/>
      <scheme val="minor"/>
    </font>
    <font>
      <b/>
      <sz val="11"/>
      <color theme="1"/>
      <name val="Wingdings 3"/>
      <family val="1"/>
      <charset val="2"/>
    </font>
    <font>
      <b/>
      <sz val="11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B3B3"/>
        <bgColor indexed="64"/>
      </patternFill>
    </fill>
    <fill>
      <patternFill patternType="solid">
        <fgColor rgb="FF8BB2FF"/>
        <bgColor indexed="64"/>
      </patternFill>
    </fill>
    <fill>
      <patternFill patternType="lightUp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F7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right"/>
    </xf>
    <xf numFmtId="0" fontId="0" fillId="6" borderId="6" xfId="0" applyFont="1" applyFill="1" applyBorder="1" applyProtection="1"/>
    <xf numFmtId="0" fontId="0" fillId="6" borderId="7" xfId="0" applyFont="1" applyFill="1" applyBorder="1" applyProtection="1"/>
    <xf numFmtId="0" fontId="0" fillId="6" borderId="8" xfId="0" applyFont="1" applyFill="1" applyBorder="1" applyProtection="1"/>
    <xf numFmtId="0" fontId="0" fillId="6" borderId="9" xfId="0" applyFont="1" applyFill="1" applyBorder="1" applyProtection="1"/>
    <xf numFmtId="0" fontId="0" fillId="6" borderId="0" xfId="0" applyFont="1" applyFill="1" applyBorder="1" applyProtection="1"/>
    <xf numFmtId="0" fontId="0" fillId="6" borderId="10" xfId="0" applyFont="1" applyFill="1" applyBorder="1" applyProtection="1"/>
    <xf numFmtId="0" fontId="0" fillId="6" borderId="11" xfId="0" applyFont="1" applyFill="1" applyBorder="1" applyProtection="1"/>
    <xf numFmtId="0" fontId="0" fillId="6" borderId="12" xfId="0" applyFont="1" applyFill="1" applyBorder="1" applyProtection="1"/>
    <xf numFmtId="0" fontId="0" fillId="6" borderId="13" xfId="0" applyFont="1" applyFill="1" applyBorder="1" applyProtection="1"/>
    <xf numFmtId="0" fontId="0" fillId="4" borderId="3" xfId="0" applyFont="1" applyFill="1" applyBorder="1" applyProtection="1"/>
    <xf numFmtId="0" fontId="0" fillId="4" borderId="4" xfId="0" applyFont="1" applyFill="1" applyBorder="1" applyProtection="1"/>
    <xf numFmtId="0" fontId="2" fillId="4" borderId="4" xfId="0" applyFont="1" applyFill="1" applyBorder="1" applyProtection="1"/>
    <xf numFmtId="0" fontId="0" fillId="4" borderId="5" xfId="0" applyFont="1" applyFill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0" fillId="0" borderId="0" xfId="0" applyFont="1" applyAlignment="1" applyProtection="1"/>
    <xf numFmtId="0" fontId="2" fillId="2" borderId="1" xfId="1" applyNumberFormat="1" applyFont="1" applyFill="1" applyBorder="1" applyAlignment="1" applyProtection="1"/>
    <xf numFmtId="0" fontId="2" fillId="3" borderId="1" xfId="0" applyFont="1" applyFill="1" applyBorder="1" applyAlignment="1" applyProtection="1">
      <alignment horizontal="left"/>
    </xf>
    <xf numFmtId="0" fontId="0" fillId="5" borderId="1" xfId="0" applyFont="1" applyFill="1" applyBorder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wrapText="1"/>
    </xf>
    <xf numFmtId="0" fontId="0" fillId="0" borderId="16" xfId="0" applyFont="1" applyBorder="1" applyProtection="1"/>
    <xf numFmtId="0" fontId="0" fillId="0" borderId="2" xfId="0" applyFont="1" applyBorder="1" applyProtection="1"/>
    <xf numFmtId="9" fontId="0" fillId="0" borderId="0" xfId="0" applyNumberFormat="1" applyFont="1" applyProtection="1"/>
    <xf numFmtId="0" fontId="0" fillId="0" borderId="12" xfId="0" applyFont="1" applyBorder="1" applyProtection="1"/>
    <xf numFmtId="0" fontId="2" fillId="0" borderId="0" xfId="0" applyFont="1" applyFill="1" applyBorder="1" applyAlignment="1" applyProtection="1">
      <alignment horizontal="right"/>
    </xf>
    <xf numFmtId="10" fontId="2" fillId="0" borderId="0" xfId="1" applyNumberFormat="1" applyFont="1" applyAlignment="1" applyProtection="1">
      <alignment horizontal="center"/>
    </xf>
    <xf numFmtId="0" fontId="0" fillId="0" borderId="0" xfId="0" applyFont="1" applyFill="1" applyProtection="1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Fill="1" applyAlignment="1" applyProtection="1">
      <alignment horizontal="center"/>
    </xf>
    <xf numFmtId="10" fontId="2" fillId="0" borderId="0" xfId="1" applyNumberFormat="1" applyFont="1" applyFill="1" applyAlignment="1" applyProtection="1">
      <alignment horizontal="center"/>
    </xf>
    <xf numFmtId="9" fontId="2" fillId="0" borderId="0" xfId="1" applyFont="1" applyFill="1" applyBorder="1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2" fillId="0" borderId="0" xfId="0" applyFont="1" applyFill="1"/>
    <xf numFmtId="0" fontId="0" fillId="0" borderId="0" xfId="0" applyFont="1" applyFill="1"/>
    <xf numFmtId="0" fontId="0" fillId="11" borderId="0" xfId="0" applyFont="1" applyFill="1" applyBorder="1"/>
    <xf numFmtId="0" fontId="0" fillId="11" borderId="12" xfId="0" applyFont="1" applyFill="1" applyBorder="1"/>
    <xf numFmtId="0" fontId="0" fillId="11" borderId="7" xfId="0" applyFont="1" applyFill="1" applyBorder="1"/>
    <xf numFmtId="0" fontId="9" fillId="0" borderId="0" xfId="0" applyFont="1" applyProtection="1"/>
    <xf numFmtId="0" fontId="13" fillId="0" borderId="0" xfId="0" applyFont="1" applyAlignment="1" applyProtection="1"/>
    <xf numFmtId="0" fontId="4" fillId="0" borderId="0" xfId="0" applyFont="1" applyAlignment="1" applyProtection="1">
      <alignment horizontal="right"/>
    </xf>
    <xf numFmtId="0" fontId="0" fillId="0" borderId="0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0" xfId="0" applyFont="1" applyFill="1" applyAlignment="1" applyProtection="1">
      <alignment horizontal="left"/>
    </xf>
    <xf numFmtId="2" fontId="2" fillId="0" borderId="0" xfId="0" applyNumberFormat="1" applyFont="1" applyAlignment="1" applyProtection="1">
      <alignment horizontal="center"/>
    </xf>
    <xf numFmtId="165" fontId="0" fillId="3" borderId="1" xfId="1" applyNumberFormat="1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14" fillId="0" borderId="0" xfId="0" applyFont="1" applyFill="1" applyBorder="1" applyAlignment="1" applyProtection="1">
      <alignment horizontal="right"/>
    </xf>
    <xf numFmtId="0" fontId="0" fillId="0" borderId="0" xfId="0" quotePrefix="1" applyFont="1" applyProtection="1"/>
    <xf numFmtId="0" fontId="13" fillId="0" borderId="0" xfId="0" applyFont="1" applyProtection="1"/>
    <xf numFmtId="0" fontId="0" fillId="0" borderId="0" xfId="0" quotePrefix="1" applyFont="1" applyFill="1" applyProtection="1"/>
    <xf numFmtId="0" fontId="0" fillId="3" borderId="3" xfId="0" applyFont="1" applyFill="1" applyBorder="1" applyProtection="1"/>
    <xf numFmtId="0" fontId="0" fillId="3" borderId="4" xfId="0" applyFont="1" applyFill="1" applyBorder="1" applyProtection="1"/>
    <xf numFmtId="0" fontId="4" fillId="3" borderId="5" xfId="0" applyFont="1" applyFill="1" applyBorder="1" applyAlignment="1" applyProtection="1">
      <alignment horizontal="right"/>
    </xf>
    <xf numFmtId="0" fontId="16" fillId="2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Protection="1"/>
    <xf numFmtId="0" fontId="0" fillId="5" borderId="3" xfId="0" applyFont="1" applyFill="1" applyBorder="1" applyProtection="1"/>
    <xf numFmtId="0" fontId="0" fillId="5" borderId="5" xfId="0" applyFont="1" applyFill="1" applyBorder="1" applyProtection="1"/>
    <xf numFmtId="0" fontId="0" fillId="5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164" fontId="0" fillId="3" borderId="1" xfId="1" applyNumberFormat="1" applyFont="1" applyFill="1" applyBorder="1" applyAlignment="1" applyProtection="1">
      <alignment horizontal="center"/>
    </xf>
    <xf numFmtId="0" fontId="0" fillId="8" borderId="1" xfId="0" applyFont="1" applyFill="1" applyBorder="1" applyAlignment="1" applyProtection="1">
      <alignment horizontal="center"/>
    </xf>
    <xf numFmtId="164" fontId="0" fillId="8" borderId="1" xfId="1" applyNumberFormat="1" applyFont="1" applyFill="1" applyBorder="1" applyAlignment="1" applyProtection="1">
      <alignment horizontal="center"/>
    </xf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0" borderId="0" xfId="0" applyFont="1" applyFill="1" applyAlignment="1" applyProtection="1">
      <alignment horizontal="right"/>
    </xf>
    <xf numFmtId="0" fontId="8" fillId="9" borderId="17" xfId="0" applyFont="1" applyFill="1" applyBorder="1" applyAlignment="1" applyProtection="1">
      <alignment horizontal="center"/>
    </xf>
    <xf numFmtId="0" fontId="8" fillId="9" borderId="18" xfId="0" applyFont="1" applyFill="1" applyBorder="1" applyAlignment="1" applyProtection="1">
      <alignment horizontal="center"/>
    </xf>
    <xf numFmtId="10" fontId="0" fillId="3" borderId="1" xfId="0" applyNumberFormat="1" applyFont="1" applyFill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/>
    </xf>
    <xf numFmtId="0" fontId="0" fillId="6" borderId="14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 wrapText="1"/>
    </xf>
    <xf numFmtId="0" fontId="8" fillId="7" borderId="1" xfId="0" applyFont="1" applyFill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center"/>
      <protection locked="0"/>
    </xf>
    <xf numFmtId="166" fontId="16" fillId="2" borderId="1" xfId="1" applyNumberFormat="1" applyFont="1" applyFill="1" applyBorder="1" applyAlignment="1" applyProtection="1">
      <alignment horizontal="center"/>
      <protection locked="0"/>
    </xf>
    <xf numFmtId="9" fontId="16" fillId="2" borderId="1" xfId="1" applyFont="1" applyFill="1" applyBorder="1" applyAlignment="1" applyProtection="1">
      <alignment horizontal="center"/>
      <protection locked="0"/>
    </xf>
    <xf numFmtId="0" fontId="16" fillId="2" borderId="1" xfId="1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>
      <alignment horizontal="center"/>
    </xf>
    <xf numFmtId="0" fontId="0" fillId="3" borderId="5" xfId="0" applyFont="1" applyFill="1" applyBorder="1" applyAlignment="1" applyProtection="1">
      <alignment horizontal="center"/>
    </xf>
    <xf numFmtId="0" fontId="0" fillId="5" borderId="14" xfId="0" applyFont="1" applyFill="1" applyBorder="1" applyAlignment="1" applyProtection="1">
      <alignment horizontal="center" wrapText="1"/>
    </xf>
    <xf numFmtId="0" fontId="0" fillId="5" borderId="15" xfId="0" applyFont="1" applyFill="1" applyBorder="1" applyAlignment="1" applyProtection="1">
      <alignment horizontal="center" wrapText="1"/>
    </xf>
    <xf numFmtId="0" fontId="0" fillId="3" borderId="1" xfId="0" applyFont="1" applyFill="1" applyBorder="1" applyAlignment="1" applyProtection="1">
      <alignment horizontal="center"/>
    </xf>
    <xf numFmtId="9" fontId="0" fillId="3" borderId="1" xfId="0" applyNumberFormat="1" applyFont="1" applyFill="1" applyBorder="1" applyAlignment="1" applyProtection="1">
      <alignment horizontal="center"/>
    </xf>
    <xf numFmtId="0" fontId="0" fillId="5" borderId="3" xfId="0" applyFont="1" applyFill="1" applyBorder="1" applyAlignment="1" applyProtection="1">
      <alignment horizontal="center"/>
    </xf>
    <xf numFmtId="0" fontId="0" fillId="5" borderId="5" xfId="0" applyFont="1" applyFill="1" applyBorder="1" applyAlignment="1" applyProtection="1">
      <alignment horizontal="center"/>
    </xf>
  </cellXfs>
  <cellStyles count="2">
    <cellStyle name="Normal" xfId="0" builtinId="0"/>
    <cellStyle name="Percentagem" xfId="1" builtinId="5"/>
  </cellStyles>
  <dxfs count="10"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8BB2FF"/>
      <color rgb="FF61FFA8"/>
      <color rgb="FF3F7FFF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PT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Avaliação da conformidade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2.3367267908343013E-2"/>
          <c:y val="0.17754165396374885"/>
          <c:w val="0.76099042084327173"/>
          <c:h val="0.646139267311175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'Dados do Gráfico'!$F$16</c:f>
              <c:strCache>
                <c:ptCount val="1"/>
                <c:pt idx="0">
                  <c:v>p(AL)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Gráfico'!$F$17:$F$66</c:f>
              <c:numCache>
                <c:formatCode>General</c:formatCode>
                <c:ptCount val="50"/>
                <c:pt idx="0">
                  <c:v>4.5800303412474524E-11</c:v>
                </c:pt>
                <c:pt idx="1">
                  <c:v>6.3470879133699142E-10</c:v>
                </c:pt>
                <c:pt idx="2">
                  <c:v>7.4460921326706536E-9</c:v>
                </c:pt>
                <c:pt idx="3">
                  <c:v>7.3948612632048168E-8</c:v>
                </c:pt>
                <c:pt idx="4">
                  <c:v>6.2169788307683104E-7</c:v>
                </c:pt>
                <c:pt idx="5">
                  <c:v>4.4246251110798922E-6</c:v>
                </c:pt>
                <c:pt idx="6">
                  <c:v>2.6657615777367985E-5</c:v>
                </c:pt>
                <c:pt idx="7">
                  <c:v>1.3596084702062881E-4</c:v>
                </c:pt>
                <c:pt idx="8">
                  <c:v>5.8702169501042255E-4</c:v>
                </c:pt>
                <c:pt idx="9">
                  <c:v>2.14556746897604E-3</c:v>
                </c:pt>
                <c:pt idx="10">
                  <c:v>6.6386218746292656E-3</c:v>
                </c:pt>
                <c:pt idx="11">
                  <c:v>1.7388472089324515E-2</c:v>
                </c:pt>
                <c:pt idx="12">
                  <c:v>3.8556059842539042E-2</c:v>
                </c:pt>
                <c:pt idx="13">
                  <c:v>7.237217120154367E-2</c:v>
                </c:pt>
                <c:pt idx="14">
                  <c:v>0.11500011938605227</c:v>
                </c:pt>
                <c:pt idx="15">
                  <c:v>0.1546937308243064</c:v>
                </c:pt>
                <c:pt idx="16">
                  <c:v>0.17615495721634825</c:v>
                </c:pt>
                <c:pt idx="17">
                  <c:v>0.16981058494304616</c:v>
                </c:pt>
                <c:pt idx="18">
                  <c:v>0.13857419992950731</c:v>
                </c:pt>
                <c:pt idx="19">
                  <c:v>9.5729928558598437E-2</c:v>
                </c:pt>
                <c:pt idx="20">
                  <c:v>5.5983600099402668E-2</c:v>
                </c:pt>
                <c:pt idx="21">
                  <c:v>2.7715431477649523E-2</c:v>
                </c:pt>
                <c:pt idx="22">
                  <c:v>1.1615293775132131E-2</c:v>
                </c:pt>
                <c:pt idx="23">
                  <c:v>4.120846959802197E-3</c:v>
                </c:pt>
                <c:pt idx="24">
                  <c:v>1.2376290838707579E-3</c:v>
                </c:pt>
                <c:pt idx="25">
                  <c:v>3.1466052311056113E-4</c:v>
                </c:pt>
                <c:pt idx="26">
                  <c:v>6.7723866850320828E-5</c:v>
                </c:pt>
                <c:pt idx="27">
                  <c:v>1.2339255790932655E-5</c:v>
                </c:pt>
                <c:pt idx="28">
                  <c:v>1.9031977706151094E-6</c:v>
                </c:pt>
                <c:pt idx="29">
                  <c:v>2.4850012215134446E-7</c:v>
                </c:pt>
                <c:pt idx="30">
                  <c:v>2.7467366723723474E-8</c:v>
                </c:pt>
                <c:pt idx="31">
                  <c:v>2.5701305174993453E-9</c:v>
                </c:pt>
                <c:pt idx="32">
                  <c:v>2.0358279102957607E-10</c:v>
                </c:pt>
                <c:pt idx="33">
                  <c:v>1.365132112392489E-11</c:v>
                </c:pt>
                <c:pt idx="34">
                  <c:v>7.7491850991588407E-13</c:v>
                </c:pt>
                <c:pt idx="35">
                  <c:v>3.7237894716184338E-14</c:v>
                </c:pt>
                <c:pt idx="36">
                  <c:v>1.5148231650678332E-15</c:v>
                </c:pt>
                <c:pt idx="37">
                  <c:v>5.2165874126387265E-17</c:v>
                </c:pt>
                <c:pt idx="38">
                  <c:v>1.5207533208580915E-18</c:v>
                </c:pt>
                <c:pt idx="39">
                  <c:v>3.7530019582645564E-20</c:v>
                </c:pt>
                <c:pt idx="40">
                  <c:v>7.8405502340892158E-22</c:v>
                </c:pt>
                <c:pt idx="41">
                  <c:v>1.3866345767351173E-23</c:v>
                </c:pt>
                <c:pt idx="42">
                  <c:v>2.0759899290273457E-25</c:v>
                </c:pt>
                <c:pt idx="43">
                  <c:v>2.6310929589099899E-27</c:v>
                </c:pt>
                <c:pt idx="44">
                  <c:v>2.822895981762833E-29</c:v>
                </c:pt>
                <c:pt idx="45">
                  <c:v>2.5639012365867259E-31</c:v>
                </c:pt>
                <c:pt idx="46">
                  <c:v>1.9713123432598646E-33</c:v>
                </c:pt>
                <c:pt idx="47">
                  <c:v>1.2830906013218273E-35</c:v>
                </c:pt>
                <c:pt idx="48">
                  <c:v>7.0697969293094337E-38</c:v>
                </c:pt>
                <c:pt idx="49">
                  <c:v>3.2976479410013709E-40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F7-4CD4-BC38-14A7F577D767}"/>
            </c:ext>
          </c:extLst>
        </c:ser>
        <c:ser>
          <c:idx val="1"/>
          <c:order val="1"/>
          <c:tx>
            <c:strRef>
              <c:f>'Dados do Gráfico'!$G$16</c:f>
              <c:strCache>
                <c:ptCount val="1"/>
                <c:pt idx="0">
                  <c:v>p(AU)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Gráfico'!$G$17:$G$66</c:f>
              <c:numCache>
                <c:formatCode>General</c:formatCode>
                <c:ptCount val="50"/>
                <c:pt idx="0">
                  <c:v>4.4758801168217858E-22</c:v>
                </c:pt>
                <c:pt idx="1">
                  <c:v>1.0869596768224554E-20</c:v>
                </c:pt>
                <c:pt idx="2">
                  <c:v>2.3610993338034302E-19</c:v>
                </c:pt>
                <c:pt idx="3">
                  <c:v>4.5875511751628572E-18</c:v>
                </c:pt>
                <c:pt idx="4">
                  <c:v>7.9728468731195105E-17</c:v>
                </c:pt>
                <c:pt idx="5">
                  <c:v>1.2394007714199288E-15</c:v>
                </c:pt>
                <c:pt idx="6">
                  <c:v>1.7233597241660425E-14</c:v>
                </c:pt>
                <c:pt idx="7">
                  <c:v>2.1434134609800368E-13</c:v>
                </c:pt>
                <c:pt idx="8">
                  <c:v>2.384524596102717E-12</c:v>
                </c:pt>
                <c:pt idx="9">
                  <c:v>2.3728129123924362E-11</c:v>
                </c:pt>
                <c:pt idx="10">
                  <c:v>2.1119859535902591E-10</c:v>
                </c:pt>
                <c:pt idx="11">
                  <c:v>1.6814516811177816E-9</c:v>
                </c:pt>
                <c:pt idx="12">
                  <c:v>1.1974119718376746E-8</c:v>
                </c:pt>
                <c:pt idx="13">
                  <c:v>7.6272615283913655E-8</c:v>
                </c:pt>
                <c:pt idx="14">
                  <c:v>4.345697757671798E-7</c:v>
                </c:pt>
                <c:pt idx="15">
                  <c:v>2.2147067829752335E-6</c:v>
                </c:pt>
                <c:pt idx="16">
                  <c:v>1.0095754738039414E-5</c:v>
                </c:pt>
                <c:pt idx="17">
                  <c:v>4.1164911402843347E-5</c:v>
                </c:pt>
                <c:pt idx="18">
                  <c:v>1.5013481615301484E-4</c:v>
                </c:pt>
                <c:pt idx="19">
                  <c:v>4.8978049502127613E-4</c:v>
                </c:pt>
                <c:pt idx="20">
                  <c:v>1.4291815236343894E-3</c:v>
                </c:pt>
                <c:pt idx="21">
                  <c:v>3.7302602992008486E-3</c:v>
                </c:pt>
                <c:pt idx="22">
                  <c:v>8.7087679982910376E-3</c:v>
                </c:pt>
                <c:pt idx="23">
                  <c:v>1.8186123748434622E-2</c:v>
                </c:pt>
                <c:pt idx="24">
                  <c:v>3.3969519254642817E-2</c:v>
                </c:pt>
                <c:pt idx="25">
                  <c:v>5.6755048256115992E-2</c:v>
                </c:pt>
                <c:pt idx="26">
                  <c:v>8.4817493026340451E-2</c:v>
                </c:pt>
                <c:pt idx="27">
                  <c:v>0.11337889085142155</c:v>
                </c:pt>
                <c:pt idx="28">
                  <c:v>0.13556413720515864</c:v>
                </c:pt>
                <c:pt idx="29">
                  <c:v>0.14498506328881181</c:v>
                </c:pt>
                <c:pt idx="30">
                  <c:v>0.13869715362431526</c:v>
                </c:pt>
                <c:pt idx="31">
                  <c:v>0.11868003681015774</c:v>
                </c:pt>
                <c:pt idx="32">
                  <c:v>9.0835086501548187E-2</c:v>
                </c:pt>
                <c:pt idx="33">
                  <c:v>6.2186402535253829E-2</c:v>
                </c:pt>
                <c:pt idx="34">
                  <c:v>3.8080537631653963E-2</c:v>
                </c:pt>
                <c:pt idx="35">
                  <c:v>2.0858186515645218E-2</c:v>
                </c:pt>
                <c:pt idx="36">
                  <c:v>1.0219175553920981E-2</c:v>
                </c:pt>
                <c:pt idx="37">
                  <c:v>4.4783807160858708E-3</c:v>
                </c:pt>
                <c:pt idx="38">
                  <c:v>1.7554642927981527E-3</c:v>
                </c:pt>
                <c:pt idx="39">
                  <c:v>6.1550109087585259E-4</c:v>
                </c:pt>
                <c:pt idx="40">
                  <c:v>1.9303296955448297E-4</c:v>
                </c:pt>
                <c:pt idx="41">
                  <c:v>5.4150191200870269E-5</c:v>
                </c:pt>
                <c:pt idx="42">
                  <c:v>1.3587336619669527E-5</c:v>
                </c:pt>
                <c:pt idx="43">
                  <c:v>3.0495412578526575E-6</c:v>
                </c:pt>
                <c:pt idx="44">
                  <c:v>6.1221015575125505E-7</c:v>
                </c:pt>
                <c:pt idx="45">
                  <c:v>1.0993408950765243E-7</c:v>
                </c:pt>
                <c:pt idx="46">
                  <c:v>1.7657535006353808E-8</c:v>
                </c:pt>
                <c:pt idx="47">
                  <c:v>2.5368430899177481E-9</c:v>
                </c:pt>
                <c:pt idx="48">
                  <c:v>3.2600403367755616E-10</c:v>
                </c:pt>
                <c:pt idx="49">
                  <c:v>3.7472975519276969E-11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F7-4CD4-BC38-14A7F577D767}"/>
            </c:ext>
          </c:extLst>
        </c:ser>
        <c:ser>
          <c:idx val="2"/>
          <c:order val="2"/>
          <c:tx>
            <c:strRef>
              <c:f>'Dados do Gráfico'!$H$16</c:f>
              <c:strCache>
                <c:ptCount val="1"/>
                <c:pt idx="0">
                  <c:v>AL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Gráfico'!$H$17,'Dados do Gráfico'!$H$17)</c:f>
              <c:numCache>
                <c:formatCode>General</c:formatCode>
                <c:ptCount val="2"/>
                <c:pt idx="0">
                  <c:v>93.700860316823366</c:v>
                </c:pt>
                <c:pt idx="1">
                  <c:v>93.700860316823366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F7-4CD4-BC38-14A7F577D767}"/>
            </c:ext>
          </c:extLst>
        </c:ser>
        <c:ser>
          <c:idx val="3"/>
          <c:order val="3"/>
          <c:tx>
            <c:strRef>
              <c:f>'Dados do Gráfico'!$I$16</c:f>
              <c:strCache>
                <c:ptCount val="1"/>
                <c:pt idx="0">
                  <c:v>AU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Gráfico'!$I$17,'Dados do Gráfico'!$I$17)</c:f>
              <c:numCache>
                <c:formatCode>General</c:formatCode>
                <c:ptCount val="2"/>
                <c:pt idx="0">
                  <c:v>105.4767262794381</c:v>
                </c:pt>
                <c:pt idx="1">
                  <c:v>105.4767262794381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F7-4CD4-BC38-14A7F577D767}"/>
            </c:ext>
          </c:extLst>
        </c:ser>
        <c:ser>
          <c:idx val="4"/>
          <c:order val="4"/>
          <c:tx>
            <c:strRef>
              <c:f>'Dados do Gráfico'!$H$22</c:f>
              <c:strCache>
                <c:ptCount val="1"/>
                <c:pt idx="0">
                  <c:v>TL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('Dados do Gráfico'!$H$23,'Dados do Gráfico'!$H$23)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F7-4CD4-BC38-14A7F577D767}"/>
            </c:ext>
          </c:extLst>
        </c:ser>
        <c:ser>
          <c:idx val="5"/>
          <c:order val="5"/>
          <c:tx>
            <c:strRef>
              <c:f>'Dados do Gráfico'!$I$22</c:f>
              <c:strCache>
                <c:ptCount val="1"/>
                <c:pt idx="0">
                  <c:v>TU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('Dados do Gráfico'!$I$23,'Dados do Gráfico'!$I$23)</c:f>
              <c:numCache>
                <c:formatCode>General</c:formatCode>
                <c:ptCount val="2"/>
                <c:pt idx="0">
                  <c:v>110</c:v>
                </c:pt>
                <c:pt idx="1">
                  <c:v>110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8F7-4CD4-BC38-14A7F577D767}"/>
            </c:ext>
          </c:extLst>
        </c:ser>
        <c:ser>
          <c:idx val="6"/>
          <c:order val="6"/>
          <c:tx>
            <c:strRef>
              <c:f>'Dados do Gráfico'!$J$16</c:f>
              <c:strCache>
                <c:ptCount val="1"/>
                <c:pt idx="0">
                  <c:v>Valor conforme</c:v>
                </c:pt>
              </c:strCache>
            </c:strRef>
          </c:tx>
          <c:spPr>
            <a:ln w="69850" cap="rnd" cmpd="tri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61FFA8"/>
                </a:solidFill>
                <a:ln w="2540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F7-4CD4-BC38-14A7F577D767}"/>
              </c:ext>
            </c:extLst>
          </c:dPt>
          <c:xVal>
            <c:numRef>
              <c:f>('Dados do Gráfico'!$J$17,'Dados do Gráfico'!$J$17)</c:f>
              <c:numCache>
                <c:formatCode>General</c:formatCode>
                <c:ptCount val="2"/>
                <c:pt idx="0">
                  <c:v>97</c:v>
                </c:pt>
                <c:pt idx="1">
                  <c:v>97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8F7-4CD4-BC38-14A7F577D767}"/>
            </c:ext>
          </c:extLst>
        </c:ser>
        <c:ser>
          <c:idx val="7"/>
          <c:order val="7"/>
          <c:tx>
            <c:strRef>
              <c:f>'Dados do Gráfico'!$K$16</c:f>
              <c:strCache>
                <c:ptCount val="1"/>
                <c:pt idx="0">
                  <c:v>Valor NÃO conforme</c:v>
                </c:pt>
              </c:strCache>
            </c:strRef>
          </c:tx>
          <c:spPr>
            <a:ln w="69850" cap="rnd" cmpd="tri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FFB3B3"/>
                </a:solidFill>
                <a:ln w="31750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F7-4CD4-BC38-14A7F577D767}"/>
              </c:ext>
            </c:extLst>
          </c:dPt>
          <c:xVal>
            <c:numRef>
              <c:f>('Dados do Gráfico'!$K$17,'Dados do Gráfico'!$K$17)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8F7-4CD4-BC38-14A7F577D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408496"/>
        <c:axId val="593407512"/>
      </c:scatterChart>
      <c:valAx>
        <c:axId val="59340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93407512"/>
        <c:crosses val="autoZero"/>
        <c:crossBetween val="midCat"/>
      </c:valAx>
      <c:valAx>
        <c:axId val="593407512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93408496"/>
        <c:crosses val="autoZero"/>
        <c:crossBetween val="midCat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7952909130609349"/>
          <c:y val="8.3174321174126209E-2"/>
          <c:w val="0.21201214908774718"/>
          <c:h val="0.853960034686058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PT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Avaliação de conformidade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'Dados do Gráfico'!$F$16</c:f>
              <c:strCache>
                <c:ptCount val="1"/>
                <c:pt idx="0">
                  <c:v>p(AL)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Gráfico'!$F$17:$F$66</c:f>
              <c:numCache>
                <c:formatCode>General</c:formatCode>
                <c:ptCount val="50"/>
                <c:pt idx="0">
                  <c:v>4.5800303412474524E-11</c:v>
                </c:pt>
                <c:pt idx="1">
                  <c:v>6.3470879133699142E-10</c:v>
                </c:pt>
                <c:pt idx="2">
                  <c:v>7.4460921326706536E-9</c:v>
                </c:pt>
                <c:pt idx="3">
                  <c:v>7.3948612632048168E-8</c:v>
                </c:pt>
                <c:pt idx="4">
                  <c:v>6.2169788307683104E-7</c:v>
                </c:pt>
                <c:pt idx="5">
                  <c:v>4.4246251110798922E-6</c:v>
                </c:pt>
                <c:pt idx="6">
                  <c:v>2.6657615777367985E-5</c:v>
                </c:pt>
                <c:pt idx="7">
                  <c:v>1.3596084702062881E-4</c:v>
                </c:pt>
                <c:pt idx="8">
                  <c:v>5.8702169501042255E-4</c:v>
                </c:pt>
                <c:pt idx="9">
                  <c:v>2.14556746897604E-3</c:v>
                </c:pt>
                <c:pt idx="10">
                  <c:v>6.6386218746292656E-3</c:v>
                </c:pt>
                <c:pt idx="11">
                  <c:v>1.7388472089324515E-2</c:v>
                </c:pt>
                <c:pt idx="12">
                  <c:v>3.8556059842539042E-2</c:v>
                </c:pt>
                <c:pt idx="13">
                  <c:v>7.237217120154367E-2</c:v>
                </c:pt>
                <c:pt idx="14">
                  <c:v>0.11500011938605227</c:v>
                </c:pt>
                <c:pt idx="15">
                  <c:v>0.1546937308243064</c:v>
                </c:pt>
                <c:pt idx="16">
                  <c:v>0.17615495721634825</c:v>
                </c:pt>
                <c:pt idx="17">
                  <c:v>0.16981058494304616</c:v>
                </c:pt>
                <c:pt idx="18">
                  <c:v>0.13857419992950731</c:v>
                </c:pt>
                <c:pt idx="19">
                  <c:v>9.5729928558598437E-2</c:v>
                </c:pt>
                <c:pt idx="20">
                  <c:v>5.5983600099402668E-2</c:v>
                </c:pt>
                <c:pt idx="21">
                  <c:v>2.7715431477649523E-2</c:v>
                </c:pt>
                <c:pt idx="22">
                  <c:v>1.1615293775132131E-2</c:v>
                </c:pt>
                <c:pt idx="23">
                  <c:v>4.120846959802197E-3</c:v>
                </c:pt>
                <c:pt idx="24">
                  <c:v>1.2376290838707579E-3</c:v>
                </c:pt>
                <c:pt idx="25">
                  <c:v>3.1466052311056113E-4</c:v>
                </c:pt>
                <c:pt idx="26">
                  <c:v>6.7723866850320828E-5</c:v>
                </c:pt>
                <c:pt idx="27">
                  <c:v>1.2339255790932655E-5</c:v>
                </c:pt>
                <c:pt idx="28">
                  <c:v>1.9031977706151094E-6</c:v>
                </c:pt>
                <c:pt idx="29">
                  <c:v>2.4850012215134446E-7</c:v>
                </c:pt>
                <c:pt idx="30">
                  <c:v>2.7467366723723474E-8</c:v>
                </c:pt>
                <c:pt idx="31">
                  <c:v>2.5701305174993453E-9</c:v>
                </c:pt>
                <c:pt idx="32">
                  <c:v>2.0358279102957607E-10</c:v>
                </c:pt>
                <c:pt idx="33">
                  <c:v>1.365132112392489E-11</c:v>
                </c:pt>
                <c:pt idx="34">
                  <c:v>7.7491850991588407E-13</c:v>
                </c:pt>
                <c:pt idx="35">
                  <c:v>3.7237894716184338E-14</c:v>
                </c:pt>
                <c:pt idx="36">
                  <c:v>1.5148231650678332E-15</c:v>
                </c:pt>
                <c:pt idx="37">
                  <c:v>5.2165874126387265E-17</c:v>
                </c:pt>
                <c:pt idx="38">
                  <c:v>1.5207533208580915E-18</c:v>
                </c:pt>
                <c:pt idx="39">
                  <c:v>3.7530019582645564E-20</c:v>
                </c:pt>
                <c:pt idx="40">
                  <c:v>7.8405502340892158E-22</c:v>
                </c:pt>
                <c:pt idx="41">
                  <c:v>1.3866345767351173E-23</c:v>
                </c:pt>
                <c:pt idx="42">
                  <c:v>2.0759899290273457E-25</c:v>
                </c:pt>
                <c:pt idx="43">
                  <c:v>2.6310929589099899E-27</c:v>
                </c:pt>
                <c:pt idx="44">
                  <c:v>2.822895981762833E-29</c:v>
                </c:pt>
                <c:pt idx="45">
                  <c:v>2.5639012365867259E-31</c:v>
                </c:pt>
                <c:pt idx="46">
                  <c:v>1.9713123432598646E-33</c:v>
                </c:pt>
                <c:pt idx="47">
                  <c:v>1.2830906013218273E-35</c:v>
                </c:pt>
                <c:pt idx="48">
                  <c:v>7.0697969293094337E-38</c:v>
                </c:pt>
                <c:pt idx="49">
                  <c:v>3.2976479410013709E-40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48-482A-8FF8-138BA8F6E219}"/>
            </c:ext>
          </c:extLst>
        </c:ser>
        <c:ser>
          <c:idx val="1"/>
          <c:order val="1"/>
          <c:tx>
            <c:strRef>
              <c:f>'Dados do Gráfico'!$G$16</c:f>
              <c:strCache>
                <c:ptCount val="1"/>
                <c:pt idx="0">
                  <c:v>p(AU)</c:v>
                </c:pt>
              </c:strCache>
            </c:strRef>
          </c:tx>
          <c:spPr>
            <a:ln w="317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Gráfico'!$G$17:$G$66</c:f>
              <c:numCache>
                <c:formatCode>General</c:formatCode>
                <c:ptCount val="50"/>
                <c:pt idx="0">
                  <c:v>4.4758801168217858E-22</c:v>
                </c:pt>
                <c:pt idx="1">
                  <c:v>1.0869596768224554E-20</c:v>
                </c:pt>
                <c:pt idx="2">
                  <c:v>2.3610993338034302E-19</c:v>
                </c:pt>
                <c:pt idx="3">
                  <c:v>4.5875511751628572E-18</c:v>
                </c:pt>
                <c:pt idx="4">
                  <c:v>7.9728468731195105E-17</c:v>
                </c:pt>
                <c:pt idx="5">
                  <c:v>1.2394007714199288E-15</c:v>
                </c:pt>
                <c:pt idx="6">
                  <c:v>1.7233597241660425E-14</c:v>
                </c:pt>
                <c:pt idx="7">
                  <c:v>2.1434134609800368E-13</c:v>
                </c:pt>
                <c:pt idx="8">
                  <c:v>2.384524596102717E-12</c:v>
                </c:pt>
                <c:pt idx="9">
                  <c:v>2.3728129123924362E-11</c:v>
                </c:pt>
                <c:pt idx="10">
                  <c:v>2.1119859535902591E-10</c:v>
                </c:pt>
                <c:pt idx="11">
                  <c:v>1.6814516811177816E-9</c:v>
                </c:pt>
                <c:pt idx="12">
                  <c:v>1.1974119718376746E-8</c:v>
                </c:pt>
                <c:pt idx="13">
                  <c:v>7.6272615283913655E-8</c:v>
                </c:pt>
                <c:pt idx="14">
                  <c:v>4.345697757671798E-7</c:v>
                </c:pt>
                <c:pt idx="15">
                  <c:v>2.2147067829752335E-6</c:v>
                </c:pt>
                <c:pt idx="16">
                  <c:v>1.0095754738039414E-5</c:v>
                </c:pt>
                <c:pt idx="17">
                  <c:v>4.1164911402843347E-5</c:v>
                </c:pt>
                <c:pt idx="18">
                  <c:v>1.5013481615301484E-4</c:v>
                </c:pt>
                <c:pt idx="19">
                  <c:v>4.8978049502127613E-4</c:v>
                </c:pt>
                <c:pt idx="20">
                  <c:v>1.4291815236343894E-3</c:v>
                </c:pt>
                <c:pt idx="21">
                  <c:v>3.7302602992008486E-3</c:v>
                </c:pt>
                <c:pt idx="22">
                  <c:v>8.7087679982910376E-3</c:v>
                </c:pt>
                <c:pt idx="23">
                  <c:v>1.8186123748434622E-2</c:v>
                </c:pt>
                <c:pt idx="24">
                  <c:v>3.3969519254642817E-2</c:v>
                </c:pt>
                <c:pt idx="25">
                  <c:v>5.6755048256115992E-2</c:v>
                </c:pt>
                <c:pt idx="26">
                  <c:v>8.4817493026340451E-2</c:v>
                </c:pt>
                <c:pt idx="27">
                  <c:v>0.11337889085142155</c:v>
                </c:pt>
                <c:pt idx="28">
                  <c:v>0.13556413720515864</c:v>
                </c:pt>
                <c:pt idx="29">
                  <c:v>0.14498506328881181</c:v>
                </c:pt>
                <c:pt idx="30">
                  <c:v>0.13869715362431526</c:v>
                </c:pt>
                <c:pt idx="31">
                  <c:v>0.11868003681015774</c:v>
                </c:pt>
                <c:pt idx="32">
                  <c:v>9.0835086501548187E-2</c:v>
                </c:pt>
                <c:pt idx="33">
                  <c:v>6.2186402535253829E-2</c:v>
                </c:pt>
                <c:pt idx="34">
                  <c:v>3.8080537631653963E-2</c:v>
                </c:pt>
                <c:pt idx="35">
                  <c:v>2.0858186515645218E-2</c:v>
                </c:pt>
                <c:pt idx="36">
                  <c:v>1.0219175553920981E-2</c:v>
                </c:pt>
                <c:pt idx="37">
                  <c:v>4.4783807160858708E-3</c:v>
                </c:pt>
                <c:pt idx="38">
                  <c:v>1.7554642927981527E-3</c:v>
                </c:pt>
                <c:pt idx="39">
                  <c:v>6.1550109087585259E-4</c:v>
                </c:pt>
                <c:pt idx="40">
                  <c:v>1.9303296955448297E-4</c:v>
                </c:pt>
                <c:pt idx="41">
                  <c:v>5.4150191200870269E-5</c:v>
                </c:pt>
                <c:pt idx="42">
                  <c:v>1.3587336619669527E-5</c:v>
                </c:pt>
                <c:pt idx="43">
                  <c:v>3.0495412578526575E-6</c:v>
                </c:pt>
                <c:pt idx="44">
                  <c:v>6.1221015575125505E-7</c:v>
                </c:pt>
                <c:pt idx="45">
                  <c:v>1.0993408950765243E-7</c:v>
                </c:pt>
                <c:pt idx="46">
                  <c:v>1.7657535006353808E-8</c:v>
                </c:pt>
                <c:pt idx="47">
                  <c:v>2.5368430899177481E-9</c:v>
                </c:pt>
                <c:pt idx="48">
                  <c:v>3.2600403367755616E-10</c:v>
                </c:pt>
                <c:pt idx="49">
                  <c:v>3.7472975519276969E-11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48-482A-8FF8-138BA8F6E219}"/>
            </c:ext>
          </c:extLst>
        </c:ser>
        <c:ser>
          <c:idx val="2"/>
          <c:order val="2"/>
          <c:tx>
            <c:strRef>
              <c:f>'Dados do Gráfico'!$H$16</c:f>
              <c:strCache>
                <c:ptCount val="1"/>
                <c:pt idx="0">
                  <c:v>AL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Gráfico'!$H$17,'Dados do Gráfico'!$H$17)</c:f>
              <c:numCache>
                <c:formatCode>General</c:formatCode>
                <c:ptCount val="2"/>
                <c:pt idx="0">
                  <c:v>93.700860316823366</c:v>
                </c:pt>
                <c:pt idx="1">
                  <c:v>93.700860316823366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48-482A-8FF8-138BA8F6E219}"/>
            </c:ext>
          </c:extLst>
        </c:ser>
        <c:ser>
          <c:idx val="3"/>
          <c:order val="3"/>
          <c:tx>
            <c:strRef>
              <c:f>'Dados do Gráfico'!$I$16</c:f>
              <c:strCache>
                <c:ptCount val="1"/>
                <c:pt idx="0">
                  <c:v>AU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Gráfico'!$I$17,'Dados do Gráfico'!$I$17)</c:f>
              <c:numCache>
                <c:formatCode>General</c:formatCode>
                <c:ptCount val="2"/>
                <c:pt idx="0">
                  <c:v>105.4767262794381</c:v>
                </c:pt>
                <c:pt idx="1">
                  <c:v>105.4767262794381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48-482A-8FF8-138BA8F6E219}"/>
            </c:ext>
          </c:extLst>
        </c:ser>
        <c:ser>
          <c:idx val="4"/>
          <c:order val="4"/>
          <c:tx>
            <c:strRef>
              <c:f>'Dados do Gráfico'!$H$22</c:f>
              <c:strCache>
                <c:ptCount val="1"/>
                <c:pt idx="0">
                  <c:v>TL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('Dados do Gráfico'!$H$23,'Dados do Gráfico'!$H$23)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248-482A-8FF8-138BA8F6E219}"/>
            </c:ext>
          </c:extLst>
        </c:ser>
        <c:ser>
          <c:idx val="5"/>
          <c:order val="5"/>
          <c:tx>
            <c:strRef>
              <c:f>'Dados do Gráfico'!$I$22</c:f>
              <c:strCache>
                <c:ptCount val="1"/>
                <c:pt idx="0">
                  <c:v>TU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('Dados do Gráfico'!$I$23,'Dados do Gráfico'!$I$23)</c:f>
              <c:numCache>
                <c:formatCode>General</c:formatCode>
                <c:ptCount val="2"/>
                <c:pt idx="0">
                  <c:v>110</c:v>
                </c:pt>
                <c:pt idx="1">
                  <c:v>110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248-482A-8FF8-138BA8F6E219}"/>
            </c:ext>
          </c:extLst>
        </c:ser>
        <c:ser>
          <c:idx val="6"/>
          <c:order val="6"/>
          <c:tx>
            <c:strRef>
              <c:f>'Dados do Gráfico'!$J$16</c:f>
              <c:strCache>
                <c:ptCount val="1"/>
                <c:pt idx="0">
                  <c:v>Valor conforme</c:v>
                </c:pt>
              </c:strCache>
            </c:strRef>
          </c:tx>
          <c:spPr>
            <a:ln w="69850" cap="rnd" cmpd="tri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61FFA8"/>
                </a:solidFill>
                <a:ln w="2540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48-482A-8FF8-138BA8F6E219}"/>
              </c:ext>
            </c:extLst>
          </c:dPt>
          <c:xVal>
            <c:numRef>
              <c:f>('Dados do Gráfico'!$J$17,'Dados do Gráfico'!$J$17)</c:f>
              <c:numCache>
                <c:formatCode>General</c:formatCode>
                <c:ptCount val="2"/>
                <c:pt idx="0">
                  <c:v>97</c:v>
                </c:pt>
                <c:pt idx="1">
                  <c:v>97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248-482A-8FF8-138BA8F6E219}"/>
            </c:ext>
          </c:extLst>
        </c:ser>
        <c:ser>
          <c:idx val="7"/>
          <c:order val="7"/>
          <c:tx>
            <c:strRef>
              <c:f>'Dados do Gráfico'!$K$16</c:f>
              <c:strCache>
                <c:ptCount val="1"/>
                <c:pt idx="0">
                  <c:v>Valor NÃO conforme</c:v>
                </c:pt>
              </c:strCache>
            </c:strRef>
          </c:tx>
          <c:spPr>
            <a:ln w="69850" cap="rnd" cmpd="tri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FFB3B3"/>
                </a:solidFill>
                <a:ln w="31750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48-482A-8FF8-138BA8F6E219}"/>
              </c:ext>
            </c:extLst>
          </c:dPt>
          <c:xVal>
            <c:numRef>
              <c:f>('Dados do Gráfico'!$K$17,'Dados do Gráfico'!$K$17)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248-482A-8FF8-138BA8F6E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408496"/>
        <c:axId val="593407512"/>
      </c:scatterChart>
      <c:valAx>
        <c:axId val="59340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593407512"/>
        <c:crosses val="autoZero"/>
        <c:crossBetween val="midCat"/>
      </c:valAx>
      <c:valAx>
        <c:axId val="593407512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93408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PT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Avaliação de conformidade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'Dados do Gráfico'!$F$16</c:f>
              <c:strCache>
                <c:ptCount val="1"/>
                <c:pt idx="0">
                  <c:v>p(AL)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Gráfico'!$F$17:$F$66</c:f>
              <c:numCache>
                <c:formatCode>General</c:formatCode>
                <c:ptCount val="50"/>
                <c:pt idx="0">
                  <c:v>4.5800303412474524E-11</c:v>
                </c:pt>
                <c:pt idx="1">
                  <c:v>6.3470879133699142E-10</c:v>
                </c:pt>
                <c:pt idx="2">
                  <c:v>7.4460921326706536E-9</c:v>
                </c:pt>
                <c:pt idx="3">
                  <c:v>7.3948612632048168E-8</c:v>
                </c:pt>
                <c:pt idx="4">
                  <c:v>6.2169788307683104E-7</c:v>
                </c:pt>
                <c:pt idx="5">
                  <c:v>4.4246251110798922E-6</c:v>
                </c:pt>
                <c:pt idx="6">
                  <c:v>2.6657615777367985E-5</c:v>
                </c:pt>
                <c:pt idx="7">
                  <c:v>1.3596084702062881E-4</c:v>
                </c:pt>
                <c:pt idx="8">
                  <c:v>5.8702169501042255E-4</c:v>
                </c:pt>
                <c:pt idx="9">
                  <c:v>2.14556746897604E-3</c:v>
                </c:pt>
                <c:pt idx="10">
                  <c:v>6.6386218746292656E-3</c:v>
                </c:pt>
                <c:pt idx="11">
                  <c:v>1.7388472089324515E-2</c:v>
                </c:pt>
                <c:pt idx="12">
                  <c:v>3.8556059842539042E-2</c:v>
                </c:pt>
                <c:pt idx="13">
                  <c:v>7.237217120154367E-2</c:v>
                </c:pt>
                <c:pt idx="14">
                  <c:v>0.11500011938605227</c:v>
                </c:pt>
                <c:pt idx="15">
                  <c:v>0.1546937308243064</c:v>
                </c:pt>
                <c:pt idx="16">
                  <c:v>0.17615495721634825</c:v>
                </c:pt>
                <c:pt idx="17">
                  <c:v>0.16981058494304616</c:v>
                </c:pt>
                <c:pt idx="18">
                  <c:v>0.13857419992950731</c:v>
                </c:pt>
                <c:pt idx="19">
                  <c:v>9.5729928558598437E-2</c:v>
                </c:pt>
                <c:pt idx="20">
                  <c:v>5.5983600099402668E-2</c:v>
                </c:pt>
                <c:pt idx="21">
                  <c:v>2.7715431477649523E-2</c:v>
                </c:pt>
                <c:pt idx="22">
                  <c:v>1.1615293775132131E-2</c:v>
                </c:pt>
                <c:pt idx="23">
                  <c:v>4.120846959802197E-3</c:v>
                </c:pt>
                <c:pt idx="24">
                  <c:v>1.2376290838707579E-3</c:v>
                </c:pt>
                <c:pt idx="25">
                  <c:v>3.1466052311056113E-4</c:v>
                </c:pt>
                <c:pt idx="26">
                  <c:v>6.7723866850320828E-5</c:v>
                </c:pt>
                <c:pt idx="27">
                  <c:v>1.2339255790932655E-5</c:v>
                </c:pt>
                <c:pt idx="28">
                  <c:v>1.9031977706151094E-6</c:v>
                </c:pt>
                <c:pt idx="29">
                  <c:v>2.4850012215134446E-7</c:v>
                </c:pt>
                <c:pt idx="30">
                  <c:v>2.7467366723723474E-8</c:v>
                </c:pt>
                <c:pt idx="31">
                  <c:v>2.5701305174993453E-9</c:v>
                </c:pt>
                <c:pt idx="32">
                  <c:v>2.0358279102957607E-10</c:v>
                </c:pt>
                <c:pt idx="33">
                  <c:v>1.365132112392489E-11</c:v>
                </c:pt>
                <c:pt idx="34">
                  <c:v>7.7491850991588407E-13</c:v>
                </c:pt>
                <c:pt idx="35">
                  <c:v>3.7237894716184338E-14</c:v>
                </c:pt>
                <c:pt idx="36">
                  <c:v>1.5148231650678332E-15</c:v>
                </c:pt>
                <c:pt idx="37">
                  <c:v>5.2165874126387265E-17</c:v>
                </c:pt>
                <c:pt idx="38">
                  <c:v>1.5207533208580915E-18</c:v>
                </c:pt>
                <c:pt idx="39">
                  <c:v>3.7530019582645564E-20</c:v>
                </c:pt>
                <c:pt idx="40">
                  <c:v>7.8405502340892158E-22</c:v>
                </c:pt>
                <c:pt idx="41">
                  <c:v>1.3866345767351173E-23</c:v>
                </c:pt>
                <c:pt idx="42">
                  <c:v>2.0759899290273457E-25</c:v>
                </c:pt>
                <c:pt idx="43">
                  <c:v>2.6310929589099899E-27</c:v>
                </c:pt>
                <c:pt idx="44">
                  <c:v>2.822895981762833E-29</c:v>
                </c:pt>
                <c:pt idx="45">
                  <c:v>2.5639012365867259E-31</c:v>
                </c:pt>
                <c:pt idx="46">
                  <c:v>1.9713123432598646E-33</c:v>
                </c:pt>
                <c:pt idx="47">
                  <c:v>1.2830906013218273E-35</c:v>
                </c:pt>
                <c:pt idx="48">
                  <c:v>7.0697969293094337E-38</c:v>
                </c:pt>
                <c:pt idx="49">
                  <c:v>3.2976479410013709E-40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A2-47CD-9278-67DF6AC98155}"/>
            </c:ext>
          </c:extLst>
        </c:ser>
        <c:ser>
          <c:idx val="1"/>
          <c:order val="1"/>
          <c:tx>
            <c:strRef>
              <c:f>'Dados do Gráfico'!$G$16</c:f>
              <c:strCache>
                <c:ptCount val="1"/>
                <c:pt idx="0">
                  <c:v>p(AU)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'Dados do Gráfico'!$E$17:$E$66</c:f>
              <c:numCache>
                <c:formatCode>General</c:formatCode>
                <c:ptCount val="50"/>
                <c:pt idx="0">
                  <c:v>78.75</c:v>
                </c:pt>
                <c:pt idx="1">
                  <c:v>79.66836734693878</c:v>
                </c:pt>
                <c:pt idx="2">
                  <c:v>80.58673469387756</c:v>
                </c:pt>
                <c:pt idx="3">
                  <c:v>81.50510204081634</c:v>
                </c:pt>
                <c:pt idx="4">
                  <c:v>82.423469387755119</c:v>
                </c:pt>
                <c:pt idx="5">
                  <c:v>83.341836734693899</c:v>
                </c:pt>
                <c:pt idx="6">
                  <c:v>84.260204081632679</c:v>
                </c:pt>
                <c:pt idx="7">
                  <c:v>85.178571428571459</c:v>
                </c:pt>
                <c:pt idx="8">
                  <c:v>86.096938775510239</c:v>
                </c:pt>
                <c:pt idx="9">
                  <c:v>87.015306122449019</c:v>
                </c:pt>
                <c:pt idx="10">
                  <c:v>87.933673469387799</c:v>
                </c:pt>
                <c:pt idx="11">
                  <c:v>88.852040816326578</c:v>
                </c:pt>
                <c:pt idx="12">
                  <c:v>89.770408163265358</c:v>
                </c:pt>
                <c:pt idx="13">
                  <c:v>90.688775510204138</c:v>
                </c:pt>
                <c:pt idx="14">
                  <c:v>91.607142857142918</c:v>
                </c:pt>
                <c:pt idx="15">
                  <c:v>92.525510204081698</c:v>
                </c:pt>
                <c:pt idx="16">
                  <c:v>93.443877551020478</c:v>
                </c:pt>
                <c:pt idx="17">
                  <c:v>94.362244897959258</c:v>
                </c:pt>
                <c:pt idx="18">
                  <c:v>95.280612244898037</c:v>
                </c:pt>
                <c:pt idx="19">
                  <c:v>96.198979591836817</c:v>
                </c:pt>
                <c:pt idx="20">
                  <c:v>97.117346938775597</c:v>
                </c:pt>
                <c:pt idx="21">
                  <c:v>98.035714285714377</c:v>
                </c:pt>
                <c:pt idx="22">
                  <c:v>98.954081632653157</c:v>
                </c:pt>
                <c:pt idx="23">
                  <c:v>99.872448979591937</c:v>
                </c:pt>
                <c:pt idx="24">
                  <c:v>100.79081632653072</c:v>
                </c:pt>
                <c:pt idx="25">
                  <c:v>101.7091836734695</c:v>
                </c:pt>
                <c:pt idx="26">
                  <c:v>102.62755102040828</c:v>
                </c:pt>
                <c:pt idx="27">
                  <c:v>103.54591836734706</c:v>
                </c:pt>
                <c:pt idx="28">
                  <c:v>104.46428571428584</c:v>
                </c:pt>
                <c:pt idx="29">
                  <c:v>105.38265306122462</c:v>
                </c:pt>
                <c:pt idx="30">
                  <c:v>106.3010204081634</c:v>
                </c:pt>
                <c:pt idx="31">
                  <c:v>107.21938775510218</c:v>
                </c:pt>
                <c:pt idx="32">
                  <c:v>108.13775510204096</c:v>
                </c:pt>
                <c:pt idx="33">
                  <c:v>109.05612244897974</c:v>
                </c:pt>
                <c:pt idx="34">
                  <c:v>109.97448979591852</c:v>
                </c:pt>
                <c:pt idx="35">
                  <c:v>110.8928571428573</c:v>
                </c:pt>
                <c:pt idx="36">
                  <c:v>111.81122448979607</c:v>
                </c:pt>
                <c:pt idx="37">
                  <c:v>112.72959183673485</c:v>
                </c:pt>
                <c:pt idx="38">
                  <c:v>113.64795918367363</c:v>
                </c:pt>
                <c:pt idx="39">
                  <c:v>114.56632653061241</c:v>
                </c:pt>
                <c:pt idx="40">
                  <c:v>115.48469387755119</c:v>
                </c:pt>
                <c:pt idx="41">
                  <c:v>116.40306122448997</c:v>
                </c:pt>
                <c:pt idx="42">
                  <c:v>117.32142857142875</c:v>
                </c:pt>
                <c:pt idx="43">
                  <c:v>118.23979591836753</c:v>
                </c:pt>
                <c:pt idx="44">
                  <c:v>119.15816326530631</c:v>
                </c:pt>
                <c:pt idx="45">
                  <c:v>120.07653061224509</c:v>
                </c:pt>
                <c:pt idx="46">
                  <c:v>120.99489795918387</c:v>
                </c:pt>
                <c:pt idx="47">
                  <c:v>121.91326530612265</c:v>
                </c:pt>
                <c:pt idx="48">
                  <c:v>122.83163265306143</c:v>
                </c:pt>
                <c:pt idx="49">
                  <c:v>123.75000000000021</c:v>
                </c:pt>
              </c:numCache>
            </c:numRef>
          </c:xVal>
          <c:yVal>
            <c:numRef>
              <c:f>'Dados do Gráfico'!$G$17:$G$66</c:f>
              <c:numCache>
                <c:formatCode>General</c:formatCode>
                <c:ptCount val="50"/>
                <c:pt idx="0">
                  <c:v>4.4758801168217858E-22</c:v>
                </c:pt>
                <c:pt idx="1">
                  <c:v>1.0869596768224554E-20</c:v>
                </c:pt>
                <c:pt idx="2">
                  <c:v>2.3610993338034302E-19</c:v>
                </c:pt>
                <c:pt idx="3">
                  <c:v>4.5875511751628572E-18</c:v>
                </c:pt>
                <c:pt idx="4">
                  <c:v>7.9728468731195105E-17</c:v>
                </c:pt>
                <c:pt idx="5">
                  <c:v>1.2394007714199288E-15</c:v>
                </c:pt>
                <c:pt idx="6">
                  <c:v>1.7233597241660425E-14</c:v>
                </c:pt>
                <c:pt idx="7">
                  <c:v>2.1434134609800368E-13</c:v>
                </c:pt>
                <c:pt idx="8">
                  <c:v>2.384524596102717E-12</c:v>
                </c:pt>
                <c:pt idx="9">
                  <c:v>2.3728129123924362E-11</c:v>
                </c:pt>
                <c:pt idx="10">
                  <c:v>2.1119859535902591E-10</c:v>
                </c:pt>
                <c:pt idx="11">
                  <c:v>1.6814516811177816E-9</c:v>
                </c:pt>
                <c:pt idx="12">
                  <c:v>1.1974119718376746E-8</c:v>
                </c:pt>
                <c:pt idx="13">
                  <c:v>7.6272615283913655E-8</c:v>
                </c:pt>
                <c:pt idx="14">
                  <c:v>4.345697757671798E-7</c:v>
                </c:pt>
                <c:pt idx="15">
                  <c:v>2.2147067829752335E-6</c:v>
                </c:pt>
                <c:pt idx="16">
                  <c:v>1.0095754738039414E-5</c:v>
                </c:pt>
                <c:pt idx="17">
                  <c:v>4.1164911402843347E-5</c:v>
                </c:pt>
                <c:pt idx="18">
                  <c:v>1.5013481615301484E-4</c:v>
                </c:pt>
                <c:pt idx="19">
                  <c:v>4.8978049502127613E-4</c:v>
                </c:pt>
                <c:pt idx="20">
                  <c:v>1.4291815236343894E-3</c:v>
                </c:pt>
                <c:pt idx="21">
                  <c:v>3.7302602992008486E-3</c:v>
                </c:pt>
                <c:pt idx="22">
                  <c:v>8.7087679982910376E-3</c:v>
                </c:pt>
                <c:pt idx="23">
                  <c:v>1.8186123748434622E-2</c:v>
                </c:pt>
                <c:pt idx="24">
                  <c:v>3.3969519254642817E-2</c:v>
                </c:pt>
                <c:pt idx="25">
                  <c:v>5.6755048256115992E-2</c:v>
                </c:pt>
                <c:pt idx="26">
                  <c:v>8.4817493026340451E-2</c:v>
                </c:pt>
                <c:pt idx="27">
                  <c:v>0.11337889085142155</c:v>
                </c:pt>
                <c:pt idx="28">
                  <c:v>0.13556413720515864</c:v>
                </c:pt>
                <c:pt idx="29">
                  <c:v>0.14498506328881181</c:v>
                </c:pt>
                <c:pt idx="30">
                  <c:v>0.13869715362431526</c:v>
                </c:pt>
                <c:pt idx="31">
                  <c:v>0.11868003681015774</c:v>
                </c:pt>
                <c:pt idx="32">
                  <c:v>9.0835086501548187E-2</c:v>
                </c:pt>
                <c:pt idx="33">
                  <c:v>6.2186402535253829E-2</c:v>
                </c:pt>
                <c:pt idx="34">
                  <c:v>3.8080537631653963E-2</c:v>
                </c:pt>
                <c:pt idx="35">
                  <c:v>2.0858186515645218E-2</c:v>
                </c:pt>
                <c:pt idx="36">
                  <c:v>1.0219175553920981E-2</c:v>
                </c:pt>
                <c:pt idx="37">
                  <c:v>4.4783807160858708E-3</c:v>
                </c:pt>
                <c:pt idx="38">
                  <c:v>1.7554642927981527E-3</c:v>
                </c:pt>
                <c:pt idx="39">
                  <c:v>6.1550109087585259E-4</c:v>
                </c:pt>
                <c:pt idx="40">
                  <c:v>1.9303296955448297E-4</c:v>
                </c:pt>
                <c:pt idx="41">
                  <c:v>5.4150191200870269E-5</c:v>
                </c:pt>
                <c:pt idx="42">
                  <c:v>1.3587336619669527E-5</c:v>
                </c:pt>
                <c:pt idx="43">
                  <c:v>3.0495412578526575E-6</c:v>
                </c:pt>
                <c:pt idx="44">
                  <c:v>6.1221015575125505E-7</c:v>
                </c:pt>
                <c:pt idx="45">
                  <c:v>1.0993408950765243E-7</c:v>
                </c:pt>
                <c:pt idx="46">
                  <c:v>1.7657535006353808E-8</c:v>
                </c:pt>
                <c:pt idx="47">
                  <c:v>2.5368430899177481E-9</c:v>
                </c:pt>
                <c:pt idx="48">
                  <c:v>3.2600403367755616E-10</c:v>
                </c:pt>
                <c:pt idx="49">
                  <c:v>3.7472975519276969E-11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DA2-47CD-9278-67DF6AC98155}"/>
            </c:ext>
          </c:extLst>
        </c:ser>
        <c:ser>
          <c:idx val="2"/>
          <c:order val="2"/>
          <c:tx>
            <c:strRef>
              <c:f>'Dados do Gráfico'!$H$16</c:f>
              <c:strCache>
                <c:ptCount val="1"/>
                <c:pt idx="0">
                  <c:v>AL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Gráfico'!$H$17,'Dados do Gráfico'!$H$17)</c:f>
              <c:numCache>
                <c:formatCode>General</c:formatCode>
                <c:ptCount val="2"/>
                <c:pt idx="0">
                  <c:v>93.700860316823366</c:v>
                </c:pt>
                <c:pt idx="1">
                  <c:v>93.700860316823366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A2-47CD-9278-67DF6AC98155}"/>
            </c:ext>
          </c:extLst>
        </c:ser>
        <c:ser>
          <c:idx val="3"/>
          <c:order val="3"/>
          <c:tx>
            <c:strRef>
              <c:f>'Dados do Gráfico'!$I$16</c:f>
              <c:strCache>
                <c:ptCount val="1"/>
                <c:pt idx="0">
                  <c:v>AU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('Dados do Gráfico'!$I$17,'Dados do Gráfico'!$I$17)</c:f>
              <c:numCache>
                <c:formatCode>General</c:formatCode>
                <c:ptCount val="2"/>
                <c:pt idx="0">
                  <c:v>105.4767262794381</c:v>
                </c:pt>
                <c:pt idx="1">
                  <c:v>105.4767262794381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A2-47CD-9278-67DF6AC98155}"/>
            </c:ext>
          </c:extLst>
        </c:ser>
        <c:ser>
          <c:idx val="4"/>
          <c:order val="4"/>
          <c:tx>
            <c:strRef>
              <c:f>'Dados do Gráfico'!$H$22</c:f>
              <c:strCache>
                <c:ptCount val="1"/>
                <c:pt idx="0">
                  <c:v>TL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('Dados do Gráfico'!$H$23,'Dados do Gráfico'!$H$23)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A2-47CD-9278-67DF6AC98155}"/>
            </c:ext>
          </c:extLst>
        </c:ser>
        <c:ser>
          <c:idx val="5"/>
          <c:order val="5"/>
          <c:tx>
            <c:strRef>
              <c:f>'Dados do Gráfico'!$I$22</c:f>
              <c:strCache>
                <c:ptCount val="1"/>
                <c:pt idx="0">
                  <c:v>TU</c:v>
                </c:pt>
              </c:strCache>
            </c:strRef>
          </c:tx>
          <c:spPr>
            <a:ln w="38100" cap="rnd" cmpd="sng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('Dados do Gráfico'!$I$23,'Dados do Gráfico'!$I$23)</c:f>
              <c:numCache>
                <c:formatCode>General</c:formatCode>
                <c:ptCount val="2"/>
                <c:pt idx="0">
                  <c:v>110</c:v>
                </c:pt>
                <c:pt idx="1">
                  <c:v>110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A2-47CD-9278-67DF6AC98155}"/>
            </c:ext>
          </c:extLst>
        </c:ser>
        <c:ser>
          <c:idx val="6"/>
          <c:order val="6"/>
          <c:tx>
            <c:strRef>
              <c:f>'Dados do Gráfico'!$J$16</c:f>
              <c:strCache>
                <c:ptCount val="1"/>
                <c:pt idx="0">
                  <c:v>Valor conforme</c:v>
                </c:pt>
              </c:strCache>
            </c:strRef>
          </c:tx>
          <c:spPr>
            <a:ln w="69850" cap="rnd" cmpd="tri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61FFA8"/>
                </a:solidFill>
                <a:ln w="2540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A2-47CD-9278-67DF6AC98155}"/>
              </c:ext>
            </c:extLst>
          </c:dPt>
          <c:xVal>
            <c:numRef>
              <c:f>('Dados do Gráfico'!$J$17,'Dados do Gráfico'!$J$17)</c:f>
              <c:numCache>
                <c:formatCode>General</c:formatCode>
                <c:ptCount val="2"/>
                <c:pt idx="0">
                  <c:v>97</c:v>
                </c:pt>
                <c:pt idx="1">
                  <c:v>97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A2-47CD-9278-67DF6AC98155}"/>
            </c:ext>
          </c:extLst>
        </c:ser>
        <c:ser>
          <c:idx val="7"/>
          <c:order val="7"/>
          <c:tx>
            <c:strRef>
              <c:f>'Dados do Gráfico'!$K$16</c:f>
              <c:strCache>
                <c:ptCount val="1"/>
                <c:pt idx="0">
                  <c:v>Valor NÃO conforme</c:v>
                </c:pt>
              </c:strCache>
            </c:strRef>
          </c:tx>
          <c:spPr>
            <a:ln w="69850" cap="rnd" cmpd="tri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circle"/>
              <c:size val="10"/>
              <c:spPr>
                <a:solidFill>
                  <a:srgbClr val="FFB3B3"/>
                </a:solidFill>
                <a:ln w="31750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A2-47CD-9278-67DF6AC98155}"/>
              </c:ext>
            </c:extLst>
          </c:dPt>
          <c:xVal>
            <c:numRef>
              <c:f>('Dados do Gráfico'!$K$17,'Dados do Gráfico'!$K$17)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'Dados do Gráfico'!$H$19:$H$20</c:f>
              <c:numCache>
                <c:formatCode>General</c:formatCode>
                <c:ptCount val="2"/>
                <c:pt idx="0">
                  <c:v>0</c:v>
                </c:pt>
                <c:pt idx="1">
                  <c:v>0.19377045293798309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DA2-47CD-9278-67DF6AC98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408496"/>
        <c:axId val="593407512"/>
      </c:scatterChart>
      <c:valAx>
        <c:axId val="59340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93407512"/>
        <c:crosses val="autoZero"/>
        <c:crossBetween val="midCat"/>
      </c:valAx>
      <c:valAx>
        <c:axId val="593407512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93408496"/>
        <c:crosses val="autoZero"/>
        <c:crossBetween val="midCat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C37C5A-836F-480D-B6EC-D4725C92175D}">
  <sheetPr>
    <tabColor rgb="FFFFB3B3"/>
  </sheetPr>
  <sheetViews>
    <sheetView zoomScale="136" workbookViewId="0" zoomToFit="1"/>
  </sheetViews>
  <sheetProtection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281267</xdr:colOff>
      <xdr:row>1</xdr:row>
      <xdr:rowOff>58832</xdr:rowOff>
    </xdr:from>
    <xdr:to>
      <xdr:col>30</xdr:col>
      <xdr:colOff>405091</xdr:colOff>
      <xdr:row>3</xdr:row>
      <xdr:rowOff>160947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923CB1-1775-45F5-9620-6284B6BD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4561" y="249332"/>
          <a:ext cx="1334060" cy="58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176168</xdr:colOff>
      <xdr:row>27</xdr:row>
      <xdr:rowOff>44824</xdr:rowOff>
    </xdr:from>
    <xdr:to>
      <xdr:col>31</xdr:col>
      <xdr:colOff>2742</xdr:colOff>
      <xdr:row>40</xdr:row>
      <xdr:rowOff>69271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329E83-1574-4045-8EEE-4C71E6F76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177909</xdr:colOff>
      <xdr:row>40</xdr:row>
      <xdr:rowOff>63357</xdr:rowOff>
    </xdr:from>
    <xdr:to>
      <xdr:col>31</xdr:col>
      <xdr:colOff>3</xdr:colOff>
      <xdr:row>42</xdr:row>
      <xdr:rowOff>131682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85E1BD3-300A-46BE-AB1C-B674A0C5018E}"/>
            </a:ext>
          </a:extLst>
        </xdr:cNvPr>
        <xdr:cNvSpPr/>
      </xdr:nvSpPr>
      <xdr:spPr>
        <a:xfrm>
          <a:off x="10355005" y="7390280"/>
          <a:ext cx="8944113" cy="449325"/>
        </a:xfrm>
        <a:prstGeom prst="rect">
          <a:avLst/>
        </a:prstGeom>
        <a:solidFill>
          <a:schemeClr val="bg1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p(AL) - Densidade</a:t>
          </a:r>
          <a:r>
            <a:rPr lang="en-US" sz="1100" baseline="0">
              <a:solidFill>
                <a:schemeClr val="tx1"/>
              </a:solidFill>
            </a:rPr>
            <a:t> de probabilidade junto ao limite inferior de aceitação</a:t>
          </a:r>
          <a:r>
            <a:rPr lang="en-US" sz="1100">
              <a:solidFill>
                <a:schemeClr val="tx1"/>
              </a:solidFill>
            </a:rPr>
            <a:t>; p(AU)</a:t>
          </a:r>
          <a:r>
            <a:rPr lang="en-US" sz="1100" baseline="0">
              <a:solidFill>
                <a:schemeClr val="tx1"/>
              </a:solidFill>
            </a:rPr>
            <a:t> - Densidade de probabilidade junto ao limite superior de aceitação; AL - Limite inferior de aceitação; AU - Limite superior de aceitação; TL - Limite inferior de tolerância; TU - Limite superior de tolerância.</a:t>
          </a: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119D2E-4A3D-4E9F-992B-B5BAC10155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593912</xdr:colOff>
      <xdr:row>32</xdr:row>
      <xdr:rowOff>44824</xdr:rowOff>
    </xdr:from>
    <xdr:to>
      <xdr:col>21</xdr:col>
      <xdr:colOff>0</xdr:colOff>
      <xdr:row>36</xdr:row>
      <xdr:rowOff>78442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41FAC54-15B0-40FB-BE47-DE62FCBB75F5}"/>
            </a:ext>
          </a:extLst>
        </xdr:cNvPr>
        <xdr:cNvSpPr/>
      </xdr:nvSpPr>
      <xdr:spPr>
        <a:xfrm>
          <a:off x="7653618" y="6331324"/>
          <a:ext cx="5457264" cy="795618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p(AL) - Densidade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probabilidade junto ao limite inferior de aceitação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; p(AU)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Densidade de probabilidade junto ao limite superior de aceitação; AL - Limite inferior de aceitação; AU - Limite superior de aceitação; TL - Limite inferior de tolerância; TU - Limite superior de tolerância.</a:t>
          </a:r>
          <a:endParaRPr lang="pt-PT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11</xdr:col>
      <xdr:colOff>605117</xdr:colOff>
      <xdr:row>14</xdr:row>
      <xdr:rowOff>185688</xdr:rowOff>
    </xdr:from>
    <xdr:to>
      <xdr:col>21</xdr:col>
      <xdr:colOff>-1</xdr:colOff>
      <xdr:row>32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9133BC-44D8-4688-906C-9B8BC4AF7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85726</xdr:rowOff>
    </xdr:from>
    <xdr:to>
      <xdr:col>22</xdr:col>
      <xdr:colOff>47625</xdr:colOff>
      <xdr:row>39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84F4E3B-96EC-4308-A723-AFD345D83319}"/>
            </a:ext>
          </a:extLst>
        </xdr:cNvPr>
        <xdr:cNvSpPr txBox="1"/>
      </xdr:nvSpPr>
      <xdr:spPr>
        <a:xfrm>
          <a:off x="104775" y="85726"/>
          <a:ext cx="13354050" cy="745807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Objetivo da folha de cálculo‖planilha:</a:t>
          </a:r>
          <a:endParaRPr lang="pt-P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visa simplificar e automatizar avaliações clássicas (frequentistas) da conformidade de um item, considerando a comparação do valor estimado de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uma‖um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mensuranda‖mensurando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 um limite ou valores-limite para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a‖o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mensuranda‖mensurando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onde a incerteza de medição pode ser considerada.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também permite avaliações de conformidade onde a incerteza de medição não é considerada numa abordagem de risco compartilhado entre o consumidor e o produtor.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termos “consumidor” e “produtor” devem ser entendidos em sentido lato referindo-se à parte “não interessada na aceitação de um item não conforme” ou “não interessada na rejeição de um item conforme”, respetivamente. Por exemplo, numa análise antidoping quantitativa, o “produtor” será o atleta e o “consumidor” a sociedade representada pela autoridade reguladora.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a conformidade for avaliada considerando diretamente a incerteza expandida reportada para o nível de confiança </a:t>
          </a:r>
          <a:r>
            <a:rPr lang="pt-P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 risco do produtor ou consumidor selecionado deve ser (1-</a:t>
          </a:r>
          <a:r>
            <a:rPr lang="pt-P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)/2. Por exemplo, se </a:t>
          </a:r>
          <a:r>
            <a:rPr lang="pt-P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95%, o risco será de 2,5%.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assume que o resultado da medição expresso com incerteza tem uma distribuição normal.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não é aplicável a distribuições mais complexas da estimativa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da‖do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mensuranda‖mensurando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 avaliações multivariadas de conformidade e a avaliações bayesianas de conformidade. No entanto, esta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pode ser útil para um grande número de laboratórios de ensaio que realizam análises químicas acreditadas.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utilizador‖usuário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deve ter conhecimentos básicos sobre avaliações de conformidade, por exemplo, adquiridos através da leitura do guia Eurachem/CITAC sobre a utilização da incerteza da medição em avaliações de conformidade [1,2].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Embora 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tenha sido validada quanto à validade dos algoritmos usados, os autores não são responsáveis pelo impacto de qualquer erro da versão usada do ficheiro. Os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utilizadores‖usuários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finais da planilha são encorajados a verificar e validar as fórmulas usadas e a reportar ao ForMEQ quaisquer erros ou sugestões para uma futura versão.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PT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Instruções:</a:t>
          </a:r>
          <a:endParaRPr lang="pt-P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 de cálculo‖planilha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pode ser utilizada através da inserção dos seguintes dados e extração da conclusão de conformidade do separador “Avaliação da conformidade”.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1º: Selecione o tipo de risco de referência na célula I8 ("Risco do consumidor", "Risco do produtor" ou "Risco partilhado" (Nota 1));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2º: Insira o risco de referência na célula I10 (relevante quando for selecionado "Risco do consumidor" ou "Risco do produtor" na célula I8);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3º: Insira as unidades da grandeza medida (tipicamente uma concentração) na célula I12;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4º: Se disponível, insira a incerteza (máxima) alvo usando a célula I17 e selecione o tipo de incerteza alvo (selecione o tipo “Absoluto” ou “Relativo” na célula I15 e a forma “Padrão” ou “Expandida” na célula I16). Se for considerada uma incerteza "expandida", insira o fator de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cobertura‖abrangência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 célula P16. As incertezas relativas são inseridas como frações (por exemplo, 5% é inserido com 0,05);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5º: Selecione o tipo de limite legal ou de especificação na célula I19 (“Limite inferior”, “Limite superior” ou “Intervalo”), registe o documento que define o(s) limite(s) na célula I21 (opcional) e insira os valores dos limites nas células L23 e L25;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6º: Insira as incertezas das medições realizadas junto aos limites nas células I32 e I33. Selecione o tipo de incertezas reportadas usando as células I30 e I31 e, se for reportada uma incerteza expandida, registe o fator de </a:t>
          </a: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cobertura‖abrangência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 célula P30;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7º: Digite o valor da grandeza medida na amostra na célula I41;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8º: Extraia a regra de decisão da célula I39 e a declaração sumária de conformidade da célula I42. Nas células I46 a I48 são apresentadas formas possíveis de reportar a decisão de conformidade. Os limites de aceitação determinados são apresentados nas células I36 e I37.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1: O "Risco do consumidor" e o "Risco do produtor" representa o "Risco de aceitação de um item não-conforme" e o "Risco de rejeição de um item conforme", respetivamente.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2: Ao avaliar a conformidade com um intervalo de valores, se a incerteza de medição for muito alta, não será possível obter o risco máximo do produtor ou consumidor definido. O risco efetivo é reportado nas células P37 e I46 a I48. O risco efetivo é determinado por um processo iterativo realizado na pasta “Aux_Sobrepos_Intervalos”.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3: São apresentados os termos usados em “Português de Portugal” e “Português do Brasil” separados pelo símbolo “‖”.</a:t>
          </a: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GB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Referências:</a:t>
          </a:r>
          <a:endParaRPr lang="pt-P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S. L. R. Ellison, A. Williams (Eds), Eurachem/CITAC guide: Use of uncertainty information in compliance assessment, First Edition, 2007 (Disponível em: www.eurachem.org).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R. Bettencourt da Silva, T. Dadamos (Eds), Guia Eurachem/CITAC: Utilização de informação da incerteza na avaliação de conformidade (Versão em Português), ForMEQ, 2019 (Disponível em:  www.eurachem.org e www.formeq.org).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JCGM 106:2012, Evaluation of measurement data – The role of measurement uncertainty in conformity assessment, BIPM, 2012 (Disponível em: www.bipm.org).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ILAC G8:09/2019, Guidelines on Decision Rules and Statements of Conformity, ILAC, 2019 (Disponível em: www.ilac.org).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PT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zoomScale="90" zoomScaleNormal="90" zoomScaleSheetLayoutView="80" workbookViewId="0"/>
  </sheetViews>
  <sheetFormatPr defaultColWidth="9.140625" defaultRowHeight="15"/>
  <cols>
    <col min="1" max="11" width="9.140625" style="3"/>
    <col min="12" max="12" width="13.5703125" style="3" customWidth="1"/>
    <col min="13" max="13" width="12.140625" style="3" customWidth="1"/>
    <col min="14" max="16" width="9.7109375" style="3" customWidth="1"/>
    <col min="17" max="27" width="9.140625" style="3"/>
    <col min="28" max="28" width="9.140625" style="3" customWidth="1"/>
    <col min="29" max="16384" width="9.140625" style="3"/>
  </cols>
  <sheetData>
    <row r="1" spans="1:31">
      <c r="A1" s="3" t="s">
        <v>96</v>
      </c>
    </row>
    <row r="2" spans="1:31">
      <c r="AC2" s="5"/>
      <c r="AD2" s="6"/>
      <c r="AE2" s="7"/>
    </row>
    <row r="3" spans="1:31" ht="23.25">
      <c r="B3" s="48" t="s">
        <v>81</v>
      </c>
      <c r="AC3" s="8"/>
      <c r="AD3" s="9"/>
      <c r="AE3" s="10"/>
    </row>
    <row r="4" spans="1:31">
      <c r="AC4" s="11"/>
      <c r="AD4" s="12"/>
      <c r="AE4" s="13"/>
    </row>
    <row r="5" spans="1:31">
      <c r="B5" s="2" t="s">
        <v>97</v>
      </c>
      <c r="E5" s="2"/>
    </row>
    <row r="6" spans="1:31" ht="5.0999999999999996" customHeight="1">
      <c r="B6" s="14"/>
      <c r="C6" s="15"/>
      <c r="D6" s="15"/>
      <c r="E6" s="16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7"/>
    </row>
    <row r="7" spans="1:31">
      <c r="E7" s="2"/>
    </row>
    <row r="8" spans="1:31">
      <c r="H8" s="18" t="s">
        <v>82</v>
      </c>
      <c r="I8" s="92" t="s">
        <v>75</v>
      </c>
      <c r="J8" s="92"/>
      <c r="K8" s="92"/>
      <c r="L8" s="19" t="s">
        <v>0</v>
      </c>
      <c r="M8" s="49" t="str">
        <f>IF($I$8="Risco do Consumidor","Nota: O Risco do Consumidor é o risco de uma falsa aceitação do item analisado (e.g., produto)",IF($I$8="Risco do Produtor","Nota: O Risco do Produtor é o risco de uma falsa rejeição do item analisado (e.g., produto)",IF($I$8="Risco Partilhado","Nota: O consumidor e o produtor compartilham o risco de falsa aceitação ou falsa rejeição do item analisado (e.g., produto) que pode atingir um valor até 50%","Atenção: Selecione o risco de referência")))</f>
        <v>Nota: O Risco do Consumidor é o risco de uma falsa aceitação do item analisado (e.g., produto)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10" spans="1:31">
      <c r="E10" s="32"/>
      <c r="F10" s="32"/>
      <c r="G10" s="32"/>
      <c r="H10" s="33" t="s">
        <v>83</v>
      </c>
      <c r="I10" s="93">
        <v>0.05</v>
      </c>
      <c r="J10" s="93"/>
      <c r="K10" s="93"/>
      <c r="L10" s="58" t="str">
        <f>IF(I8="Risco Partilhado"," Risco partilhado que pode atingir "&amp;ROUND(P37*100,1)&amp;" %"," (Tipicamente 5 % or 1 %)")</f>
        <v xml:space="preserve"> (Tipicamente 5 % or 1 %)</v>
      </c>
    </row>
    <row r="11" spans="1:31">
      <c r="H11" s="18"/>
      <c r="L11" s="2"/>
    </row>
    <row r="12" spans="1:31">
      <c r="H12" s="18" t="s">
        <v>84</v>
      </c>
      <c r="I12" s="94" t="s">
        <v>80</v>
      </c>
      <c r="J12" s="94"/>
      <c r="K12" s="94"/>
      <c r="L12" s="2"/>
    </row>
    <row r="13" spans="1:31">
      <c r="W13" s="2" t="s">
        <v>16</v>
      </c>
    </row>
    <row r="14" spans="1:31">
      <c r="H14" s="18" t="s">
        <v>85</v>
      </c>
      <c r="I14" s="91" t="s">
        <v>11</v>
      </c>
      <c r="J14" s="91"/>
      <c r="K14" s="91"/>
      <c r="W14" s="21"/>
      <c r="X14" s="3" t="s">
        <v>17</v>
      </c>
    </row>
    <row r="15" spans="1:31">
      <c r="H15" s="50" t="s">
        <v>98</v>
      </c>
      <c r="I15" s="94" t="s">
        <v>10</v>
      </c>
      <c r="J15" s="94"/>
      <c r="K15" s="94"/>
      <c r="L15" s="19" t="s">
        <v>0</v>
      </c>
      <c r="W15" s="22"/>
      <c r="X15" s="3" t="s">
        <v>18</v>
      </c>
    </row>
    <row r="16" spans="1:31">
      <c r="H16" s="50" t="s">
        <v>71</v>
      </c>
      <c r="I16" s="94" t="s">
        <v>12</v>
      </c>
      <c r="J16" s="94"/>
      <c r="K16" s="94"/>
      <c r="L16" s="19" t="s">
        <v>0</v>
      </c>
      <c r="M16" s="32"/>
      <c r="N16" s="33"/>
      <c r="O16" s="33" t="s">
        <v>86</v>
      </c>
      <c r="P16" s="66">
        <v>2</v>
      </c>
      <c r="V16" s="2"/>
      <c r="W16" s="23"/>
      <c r="X16" s="3" t="s">
        <v>19</v>
      </c>
    </row>
    <row r="17" spans="2:31">
      <c r="D17" s="63"/>
      <c r="E17" s="64"/>
      <c r="F17" s="64"/>
      <c r="G17" s="64"/>
      <c r="H17" s="65" t="str">
        <f>IF(OR($I$15="",$I$16=""),"- ","Incerteza "&amp;I15&amp;" e "&amp;I16&amp;" alvo:")</f>
        <v>Incerteza Relativa e Expandida alvo:</v>
      </c>
      <c r="I17" s="95">
        <v>0.1</v>
      </c>
      <c r="J17" s="95"/>
      <c r="K17" s="95"/>
      <c r="L17" s="22" t="str">
        <f>IF(OR($I$15="",$I$16="",$I$17="")," -",IF($I$15="Absoluta"," "&amp;$I$12," (s/ unidades)"))</f>
        <v xml:space="preserve"> (s/ unidades)</v>
      </c>
      <c r="M17" s="58" t="str">
        <f>IF(AND(I15="Relativa",ABS(I17)&gt;1),"Atenção: Incerteza relativa superior a 100 %","")</f>
        <v/>
      </c>
      <c r="N17" s="32"/>
      <c r="O17" s="32"/>
      <c r="P17" s="32"/>
      <c r="Q17" s="32"/>
      <c r="W17" s="4" t="s">
        <v>7</v>
      </c>
      <c r="X17" s="51" t="s">
        <v>20</v>
      </c>
    </row>
    <row r="19" spans="2:31">
      <c r="H19" s="18" t="s">
        <v>87</v>
      </c>
      <c r="I19" s="94" t="s">
        <v>74</v>
      </c>
      <c r="J19" s="94"/>
      <c r="K19" s="94"/>
      <c r="L19" s="19" t="s">
        <v>0</v>
      </c>
    </row>
    <row r="20" spans="2:31" s="32" customFormat="1">
      <c r="H20" s="33"/>
      <c r="I20" s="41"/>
      <c r="J20" s="41"/>
      <c r="K20" s="41"/>
      <c r="L20" s="34"/>
      <c r="N20" s="33"/>
      <c r="O20" s="35"/>
      <c r="P20" s="35"/>
      <c r="Q20" s="35"/>
      <c r="R20" s="35"/>
      <c r="S20" s="3"/>
      <c r="T20" s="3"/>
      <c r="U20" s="3"/>
      <c r="V20" s="3"/>
      <c r="W20" s="3"/>
      <c r="X20" s="3"/>
      <c r="Y20" s="3"/>
    </row>
    <row r="21" spans="2:31" s="32" customFormat="1">
      <c r="H21" s="18" t="s">
        <v>66</v>
      </c>
      <c r="I21" s="94" t="s">
        <v>65</v>
      </c>
      <c r="J21" s="94"/>
      <c r="K21" s="94"/>
      <c r="L21" s="24" t="s">
        <v>69</v>
      </c>
      <c r="N21" s="33"/>
      <c r="O21" s="35"/>
      <c r="P21" s="35"/>
      <c r="Q21" s="35"/>
      <c r="R21" s="35"/>
      <c r="S21" s="3"/>
      <c r="T21" s="3"/>
      <c r="U21" s="3"/>
      <c r="V21" s="3"/>
      <c r="W21" s="3"/>
      <c r="X21" s="3"/>
      <c r="Y21" s="3"/>
    </row>
    <row r="22" spans="2:31" s="32" customFormat="1">
      <c r="H22" s="33"/>
      <c r="I22" s="41"/>
      <c r="J22" s="41"/>
      <c r="K22" s="41"/>
      <c r="L22" s="34"/>
      <c r="N22" s="33"/>
      <c r="O22" s="35"/>
      <c r="P22" s="35"/>
      <c r="Q22" s="35"/>
      <c r="R22" s="35"/>
      <c r="S22" s="3"/>
      <c r="T22" s="3"/>
      <c r="U22" s="3"/>
      <c r="V22" s="3"/>
      <c r="W22" s="3"/>
      <c r="X22" s="3"/>
      <c r="Y22" s="3"/>
    </row>
    <row r="23" spans="2:31" s="32" customFormat="1">
      <c r="H23" s="33" t="s">
        <v>70</v>
      </c>
      <c r="I23" s="89" t="str">
        <f>IF(OR($I$19="Limite inferior",$I$19="intervalo"),"Limite inferior",IF($I$19="Limite superior","Limite superior","Selecione o tipo de limite(s)"))</f>
        <v>Limite inferior</v>
      </c>
      <c r="J23" s="89"/>
      <c r="K23" s="89"/>
      <c r="L23" s="66">
        <v>90</v>
      </c>
      <c r="M23" s="52" t="str">
        <f>IF($I$12="","?",$I$12)</f>
        <v>g/100 g</v>
      </c>
      <c r="N23" s="33"/>
      <c r="O23" s="35"/>
      <c r="P23" s="35"/>
      <c r="Q23" s="35"/>
      <c r="R23" s="35"/>
      <c r="S23" s="3"/>
      <c r="T23" s="3"/>
      <c r="U23" s="3"/>
      <c r="V23" s="3"/>
      <c r="W23" s="3"/>
      <c r="X23" s="3"/>
      <c r="Y23" s="3"/>
    </row>
    <row r="24" spans="2:31" s="32" customFormat="1" ht="5.0999999999999996" customHeight="1">
      <c r="H24" s="33"/>
      <c r="N24" s="33"/>
      <c r="O24" s="35"/>
      <c r="P24" s="35"/>
      <c r="Q24" s="35"/>
      <c r="R24" s="35"/>
      <c r="S24" s="3"/>
      <c r="T24" s="3"/>
      <c r="U24" s="3"/>
      <c r="V24" s="3"/>
      <c r="W24" s="3"/>
      <c r="X24" s="3"/>
      <c r="Y24" s="3"/>
    </row>
    <row r="25" spans="2:31" s="32" customFormat="1">
      <c r="H25" s="33"/>
      <c r="I25" s="89" t="str">
        <f>IF($I$19="intervalo","Limite superior","-")</f>
        <v>Limite superior</v>
      </c>
      <c r="J25" s="89"/>
      <c r="K25" s="89"/>
      <c r="L25" s="66">
        <v>110</v>
      </c>
      <c r="M25" s="52" t="str">
        <f>IF(I25="-","-",IF($I$12="","?",$I$12))</f>
        <v>g/100 g</v>
      </c>
      <c r="N25" s="33"/>
      <c r="O25" s="35"/>
      <c r="P25" s="35"/>
      <c r="Q25" s="35"/>
      <c r="R25" s="35"/>
      <c r="S25" s="3"/>
      <c r="T25" s="3"/>
      <c r="U25" s="3"/>
      <c r="V25" s="3"/>
      <c r="W25" s="3"/>
      <c r="X25" s="3"/>
      <c r="Y25" s="3"/>
    </row>
    <row r="26" spans="2:31">
      <c r="B26" s="2" t="s">
        <v>15</v>
      </c>
      <c r="C26" s="2"/>
      <c r="E26" s="2"/>
    </row>
    <row r="27" spans="2:31" ht="5.0999999999999996" customHeight="1">
      <c r="B27" s="14"/>
      <c r="C27" s="14"/>
      <c r="D27" s="15"/>
      <c r="E27" s="16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7"/>
    </row>
    <row r="28" spans="2:31">
      <c r="E28" s="2"/>
    </row>
    <row r="29" spans="2:31">
      <c r="C29" s="24"/>
      <c r="H29" s="18" t="s">
        <v>88</v>
      </c>
      <c r="O29" s="25"/>
    </row>
    <row r="30" spans="2:31">
      <c r="H30" s="50" t="s">
        <v>107</v>
      </c>
      <c r="I30" s="94" t="s">
        <v>10</v>
      </c>
      <c r="J30" s="94"/>
      <c r="K30" s="94"/>
      <c r="L30" s="19" t="s">
        <v>0</v>
      </c>
      <c r="M30" s="39"/>
      <c r="N30" s="33"/>
      <c r="O30" s="33" t="s">
        <v>86</v>
      </c>
      <c r="P30" s="66">
        <v>2</v>
      </c>
      <c r="R30" s="53" t="s">
        <v>25</v>
      </c>
    </row>
    <row r="31" spans="2:31">
      <c r="H31" s="50" t="s">
        <v>72</v>
      </c>
      <c r="I31" s="94" t="s">
        <v>12</v>
      </c>
      <c r="J31" s="94"/>
      <c r="K31" s="94"/>
      <c r="L31" s="19" t="s">
        <v>0</v>
      </c>
      <c r="M31" s="91" t="s">
        <v>21</v>
      </c>
      <c r="N31" s="91"/>
      <c r="O31" s="91"/>
      <c r="P31" s="91"/>
      <c r="Q31" s="26" t="s">
        <v>46</v>
      </c>
      <c r="R31" s="27"/>
      <c r="T31" s="32"/>
      <c r="U31" s="33"/>
      <c r="V31" s="32"/>
      <c r="W31" s="33" t="s">
        <v>49</v>
      </c>
      <c r="X31" s="52">
        <f>IF($I$8="Risco Partilhado",0,_xlfn.NORM.INV((1-I10),0,1))</f>
        <v>1.6448536269514715</v>
      </c>
      <c r="Y31" s="54" t="s">
        <v>50</v>
      </c>
      <c r="Z31" s="32"/>
      <c r="AA31" s="32"/>
      <c r="AB31" s="32"/>
      <c r="AC31" s="32"/>
    </row>
    <row r="32" spans="2:31">
      <c r="B32" s="63"/>
      <c r="C32" s="64"/>
      <c r="D32" s="64"/>
      <c r="E32" s="64"/>
      <c r="F32" s="64"/>
      <c r="G32" s="64"/>
      <c r="H32" s="65" t="str">
        <f>IF(OR(I30="",I31=""),"- ","Incerteza "&amp;I30&amp;" e "&amp;I31&amp;" de medição junto ao "&amp;I23&amp;":")</f>
        <v>Incerteza Relativa e Expandida de medição junto ao Limite inferior:</v>
      </c>
      <c r="I32" s="95">
        <v>0.05</v>
      </c>
      <c r="J32" s="95"/>
      <c r="K32" s="95"/>
      <c r="L32" s="22" t="str">
        <f>IF(OR(I30="",I31="")," -",IF($I$30="Absoluta"," "&amp;$I$12," (s/ unidades)"))</f>
        <v xml:space="preserve"> (s/ unidades)</v>
      </c>
      <c r="M32" s="89" t="str">
        <f>IF(OR($I$15="",$I$16="",$I$17="",$I$30="",$I$31="",$I$32=""),"-",IF(I19&lt;&gt;"Limite superior",IF(X35&lt;=X39,"Incerteza não superior ao valor-alvo","Incerteza SUPERIOR ao valor-alvo"),IF(X36&lt;=X40,"Incerteza não superior ao valor-alvo","Incerteza SUPERIOR ao valor-alvo")))</f>
        <v>Incerteza não superior ao valor-alvo</v>
      </c>
      <c r="N32" s="89"/>
      <c r="O32" s="89"/>
      <c r="P32" s="89"/>
      <c r="Q32" s="26"/>
      <c r="R32" s="27"/>
      <c r="U32" s="18"/>
    </row>
    <row r="33" spans="2:31">
      <c r="B33" s="63"/>
      <c r="C33" s="64"/>
      <c r="D33" s="64"/>
      <c r="E33" s="64"/>
      <c r="F33" s="64"/>
      <c r="G33" s="64"/>
      <c r="H33" s="65" t="str">
        <f>IF(OR(I30="",I31=""),"- ","Incerteza "&amp;I30&amp;" e "&amp;I31&amp;" de medição junto ao "&amp;I25&amp;":")</f>
        <v>Incerteza Relativa e Expandida de medição junto ao Limite superior:</v>
      </c>
      <c r="I33" s="95">
        <v>0.05</v>
      </c>
      <c r="J33" s="95"/>
      <c r="K33" s="95"/>
      <c r="L33" s="22" t="str">
        <f>IF(OR(I30="",I31="")," -",IF($I$30="Absoluta"," "&amp;$I$12," (s/ unidades)"))</f>
        <v xml:space="preserve"> (s/ unidades)</v>
      </c>
      <c r="M33" s="90" t="str">
        <f>IF(OR($I$15="",$I$16="",$I$17="",$I$30="",$I$31="",$I$33=""),"-",IF(I19&lt;&gt;"intervalo","-",IF(X36&lt;=X40,"Incerteza não superior ao valor-alvo","Incerteza SUPERIOR ao valor-alvo")))</f>
        <v>Incerteza não superior ao valor-alvo</v>
      </c>
      <c r="N33" s="90"/>
      <c r="O33" s="90"/>
      <c r="P33" s="90"/>
      <c r="Q33" s="26"/>
      <c r="R33" s="27"/>
      <c r="W33" s="18" t="s">
        <v>13</v>
      </c>
      <c r="X33" s="52">
        <f>IF($I$23="Limite inferior",L23,"-")</f>
        <v>90</v>
      </c>
      <c r="Y33" s="52" t="str">
        <f>IF(X33="-","-",$I$12)</f>
        <v>g/100 g</v>
      </c>
    </row>
    <row r="34" spans="2:31">
      <c r="H34" s="100" t="str">
        <f>IF(AND(I30="Relativa",I19&lt;&gt;"Intervalo",ABS(I32)&gt;1),"Atenção: Incerteza relativa superior a 100 %",IF(AND(I30="Relativa",I19="Intervalo",OR(ABS(I32)&gt;1,ABS(I33)&gt;1)),"Atenção: Incerteza relativa superior a 100 %",""))</f>
        <v/>
      </c>
      <c r="I34" s="100"/>
      <c r="J34" s="100"/>
      <c r="K34" s="100"/>
      <c r="L34" s="100"/>
      <c r="Q34" s="26"/>
      <c r="R34" s="27"/>
      <c r="W34" s="18" t="s">
        <v>14</v>
      </c>
      <c r="X34" s="52">
        <f>IF(I23="Limite superior",L23,IF(I25="Limite superior",L25,"-"))</f>
        <v>110</v>
      </c>
      <c r="Y34" s="52" t="str">
        <f>IF(X34="-","-",$I$12)</f>
        <v>g/100 g</v>
      </c>
    </row>
    <row r="35" spans="2:31">
      <c r="H35" s="18" t="s">
        <v>89</v>
      </c>
      <c r="Q35" s="26"/>
      <c r="R35" s="27"/>
      <c r="W35" s="18" t="s">
        <v>26</v>
      </c>
      <c r="X35" s="52">
        <f>IF(X33="-","-",IF($I$19&lt;&gt;"Limite superior",IF(AND($I$30="Absoluta",$I$31="Expandida"),$I$32/$P$30,IF(AND($I$30="Relativa",$I$31="Expandida"),$X$33*$I$32/$P$30,IF(AND($I$30="Absoluta",$I$31="Padrão"),$I$32,IF(AND($I$30="Relativa",$I$31="Padrão"),$I$32*$X$33,"ERROR"))))))</f>
        <v>2.25</v>
      </c>
      <c r="Y35" s="52" t="str">
        <f>IF(X35="-","-",$I$12)</f>
        <v>g/100 g</v>
      </c>
    </row>
    <row r="36" spans="2:31">
      <c r="F36" s="32"/>
      <c r="G36" s="32"/>
      <c r="H36" s="33" t="str">
        <f ca="1">IF(I36="-","- ","Limite inferior de aceitação:")</f>
        <v>Limite inferior de aceitação:</v>
      </c>
      <c r="I36" s="99">
        <f ca="1">IF(AB39="-","-",ROUND(AB39,IF(INT(LOG(X35*2))=LOG(X35*2),IF(INT((LOG(X35*2)-2)*-1)-1&lt;0,0,INT((LOG(X35*2)-2)*-1)-1),IF(INT((LOG(X35*2)-2)*-1)&lt;0,0,INT((LOG(X35*2)-2)*-1)))))</f>
        <v>93.7</v>
      </c>
      <c r="J36" s="99"/>
      <c r="K36" s="99"/>
      <c r="L36" s="32" t="str">
        <f>" "&amp;AC39</f>
        <v xml:space="preserve"> g/100 g</v>
      </c>
      <c r="M36" s="32"/>
      <c r="N36" s="32"/>
      <c r="O36" s="33" t="s">
        <v>51</v>
      </c>
      <c r="P36" s="55">
        <f ca="1">IF(I8="Risco Partilhado",0,IF($I$19="intervalo",Aux_Sobrepos_Intervalos!K15,X31))</f>
        <v>1.6448268074770533</v>
      </c>
      <c r="Q36" s="26"/>
      <c r="R36" s="27"/>
      <c r="W36" s="18" t="s">
        <v>27</v>
      </c>
      <c r="X36" s="52">
        <f>IF(X34="-","-",IF($I$19="intervalo",IF(AND($I$30="Absoluta",$I$31="Expandida"),$I$33/$P$30,IF(AND($I$30="Relativa",$I$31="Expandida"),$X$34*$I$33/$P$30,IF(AND($I$30="Absoluta",$I$31="Padrão"),$I$33,IF(AND($I$30="Relativa",$I$31="Padrão"),$I$33*$X$34,"ERROR")))),IF($I$19="Limite superior",IF(AND($I$30="Absoluta",$I$31="Expandida"),$I$32/$P$30,IF(AND($I$30="Relativa",$I$31="Expandida"),$X$34*$I$32/$P$30,IF(AND($I$30="Absoluta",$I$31="Padrão"),$I$32,IF(AND($I$30="Relativa",$I$31="Padrão"),$I$32*$X$34,"ERROR")))),"ERROR")))</f>
        <v>2.75</v>
      </c>
      <c r="Y36" s="52" t="str">
        <f>IF(X36="-","-",$I$12)</f>
        <v>g/100 g</v>
      </c>
      <c r="Z36" s="24" t="s">
        <v>73</v>
      </c>
    </row>
    <row r="37" spans="2:31">
      <c r="F37" s="32"/>
      <c r="G37" s="32"/>
      <c r="H37" s="33" t="str">
        <f ca="1">IF(I37="-","- ","Limite superior de aceitação:")</f>
        <v>Limite superior de aceitação:</v>
      </c>
      <c r="I37" s="99">
        <f ca="1">IF(AB40="-","-",ROUND(AB40,IF(INT(LOG(X36*2))=LOG(X36*2),IF(INT((LOG(X36*2)-2)*-1)-1&lt;0,0,INT((LOG(X36*2)-2)*-1)-1),IF(INT((LOG(X36*2)-2)*-1)&lt;0,0,INT((LOG(X36*2)-2)*-1)))))</f>
        <v>105.5</v>
      </c>
      <c r="J37" s="99"/>
      <c r="K37" s="99"/>
      <c r="L37" s="32" t="str">
        <f>" "&amp;AC40</f>
        <v xml:space="preserve"> g/100 g</v>
      </c>
      <c r="O37" s="18" t="str">
        <f>I8&amp;" efectivo:"</f>
        <v>Risco do Consumidor efectivo:</v>
      </c>
      <c r="P37" s="31">
        <f ca="1">IF(I8="Risco Partilhado",50%,IF(I19&lt;&gt;"intervalo",I10,Aux_Sobrepos_Intervalos!P15))</f>
        <v>5.0002770665196233E-2</v>
      </c>
      <c r="Q37" s="26"/>
      <c r="R37" s="27"/>
      <c r="W37" s="30" t="s">
        <v>22</v>
      </c>
      <c r="X37" s="52">
        <f>IF(OR($X$31="",$X$33="-",$X$35="-"),"-",IF($I$8&lt;&gt;"Risco do Produtor",X33+X35*X31,X33-X35*X31))</f>
        <v>93.700920660640804</v>
      </c>
      <c r="Y37" s="52" t="str">
        <f>IF(X37="-","-",$I$12)</f>
        <v>g/100 g</v>
      </c>
      <c r="AA37" s="18" t="s">
        <v>30</v>
      </c>
      <c r="AB37" s="56">
        <f>IF($I$19="intervalo",1-_xlfn.NORM.DIST(X34,X37,X35,TRUE),"-")</f>
        <v>2.177147351289932E-13</v>
      </c>
      <c r="AC37" s="3" t="s">
        <v>32</v>
      </c>
    </row>
    <row r="38" spans="2:31">
      <c r="F38" s="32"/>
      <c r="G38" s="32"/>
      <c r="H38" s="33"/>
      <c r="O38" s="18"/>
      <c r="P38" s="31"/>
      <c r="Q38" s="26"/>
      <c r="R38" s="27"/>
      <c r="W38" s="30" t="s">
        <v>23</v>
      </c>
      <c r="X38" s="52">
        <f>IF(OR($X$31="",$X$34="-",$X$36="-"),"-",IF($I$8="Risco do Consumidor",X34-X36*X31,X34+X36*X31))</f>
        <v>105.47665252588345</v>
      </c>
      <c r="Y38" s="52" t="str">
        <f t="shared" ref="Y38:Y40" si="0">IF(X38="-","-",$I$12)</f>
        <v>g/100 g</v>
      </c>
      <c r="AA38" s="18" t="s">
        <v>31</v>
      </c>
      <c r="AB38" s="56">
        <f>IF($I$19="intervalo",_xlfn.NORM.DIST(X33,X38,X36,TRUE),"-")</f>
        <v>9.1222325171813605E-9</v>
      </c>
      <c r="AC38" s="3" t="s">
        <v>47</v>
      </c>
    </row>
    <row r="39" spans="2:31">
      <c r="F39" s="32"/>
      <c r="G39" s="32"/>
      <c r="H39" s="33" t="s">
        <v>90</v>
      </c>
      <c r="I39" s="32" t="str">
        <f ca="1">IF(I19="Intervalo","Valor medido conforme se igual ou entre "&amp;I36&amp;" "&amp;L36&amp;" e "&amp;I37&amp;" "&amp;L37&amp;".",IF(I19="Limite inferior","Valor medido conforme se igual ou superior a "&amp;I36&amp;" "&amp;L36&amp;".",IF(I19="Limite superior","Valor medido conforme se igual ou inferior a "&amp;I37&amp;" "&amp;L37&amp;".","ERRO")))</f>
        <v>Valor medido conforme se igual ou entre 93,7  g/100 g e 105,5  g/100 g.</v>
      </c>
      <c r="J39" s="32"/>
      <c r="K39" s="32"/>
      <c r="L39" s="32"/>
      <c r="M39" s="32"/>
      <c r="N39" s="32"/>
      <c r="O39" s="33"/>
      <c r="P39" s="40"/>
      <c r="Q39" s="26"/>
      <c r="R39" s="27"/>
      <c r="W39" s="18" t="s">
        <v>28</v>
      </c>
      <c r="X39" s="52">
        <f>IF(AND($I$15="",$I$16="",$I$17=""),"-",IF(X35="-","-",IF(AND($I$15="Absoluta",$I$16="Expandida"),$I$17/$P$16,IF(AND($I$15="Relativa",$I$16="Expandida"),X33*$I$17/$P$16,IF(AND($I$15="Absoluta",$I$16="Padrão"),$I$17,IF(AND($I$15="Relativa",$I$16="Padrão"),$I$17*X33,"ERROR"))))))</f>
        <v>4.5</v>
      </c>
      <c r="Y39" s="52" t="str">
        <f t="shared" si="0"/>
        <v>g/100 g</v>
      </c>
      <c r="Z39" s="32"/>
      <c r="AA39" s="33" t="s">
        <v>22</v>
      </c>
      <c r="AB39" s="57">
        <f ca="1">IF(I8="Risco Partilhado",X33,IF($I$19="intervalo",Aux_Sobrepos_Intervalos!L15,X37))</f>
        <v>93.700860316823366</v>
      </c>
      <c r="AC39" s="58" t="str">
        <f>Y37</f>
        <v>g/100 g</v>
      </c>
      <c r="AD39" s="32" t="s">
        <v>53</v>
      </c>
      <c r="AE39" s="32"/>
    </row>
    <row r="40" spans="2:31" ht="15" customHeight="1">
      <c r="R40" s="27"/>
      <c r="W40" s="18" t="s">
        <v>29</v>
      </c>
      <c r="X40" s="52">
        <f>IF(AND($I$15="",$I$16="",$I$17=""),"-",IF(X36="-","-",IF(AND($I$15="Absoluta",$I$16="Expandida"),$I$17/$P$16,IF(AND($I$15="Relativa",$I$16="Expandida"),X34*$I$17/$P$16,IF(AND($I$15="Absoluta",$I$16="Padrão"),$I$17,IF(AND($I$15="Relativa",$I$16="Padrão"),$I$17*X34,"ERROR"))))))</f>
        <v>5.5</v>
      </c>
      <c r="Y40" s="52" t="str">
        <f t="shared" si="0"/>
        <v>g/100 g</v>
      </c>
      <c r="Z40" s="32"/>
      <c r="AA40" s="33" t="s">
        <v>23</v>
      </c>
      <c r="AB40" s="57">
        <f ca="1">IF(I8="Risco Partilhado",X34,IF($I$19="intervalo",Aux_Sobrepos_Intervalos!M15,X38))</f>
        <v>105.4767262794381</v>
      </c>
      <c r="AC40" s="58" t="str">
        <f>Y38</f>
        <v>g/100 g</v>
      </c>
      <c r="AD40" s="32" t="s">
        <v>53</v>
      </c>
      <c r="AE40" s="32"/>
    </row>
    <row r="41" spans="2:31" ht="15" customHeight="1">
      <c r="H41" s="18" t="s">
        <v>91</v>
      </c>
      <c r="I41" s="95">
        <v>97</v>
      </c>
      <c r="J41" s="95"/>
      <c r="K41" s="95"/>
      <c r="L41" s="24" t="str">
        <f>IF(I12="",""," "&amp;I12)</f>
        <v xml:space="preserve"> g/100 g</v>
      </c>
      <c r="R41" s="27"/>
    </row>
    <row r="42" spans="2:31" ht="15" customHeight="1">
      <c r="D42" s="32"/>
      <c r="E42" s="32"/>
      <c r="F42" s="32"/>
      <c r="G42" s="32"/>
      <c r="H42" s="59" t="s">
        <v>92</v>
      </c>
      <c r="I42" s="96" t="str">
        <f ca="1">IF($I$19="Limite inferior",IF(I41&gt;=I36,"O item está conforme","O item não está conforme"),IF($I$19="Limite superior",IF(I41&lt;=I37,"O item está conforme","O item não está conforme"),IF($I$19="intervalo",IF(AND(I41&gt;=I36,I41&lt;=I37),"O item está conforme","O item não está conforme"),"ERROR")))</f>
        <v>O item está conforme</v>
      </c>
      <c r="J42" s="97"/>
      <c r="K42" s="98"/>
    </row>
    <row r="43" spans="2:31" ht="15" customHeight="1">
      <c r="B43" s="58" t="s">
        <v>64</v>
      </c>
      <c r="C43" s="32"/>
      <c r="D43" s="32"/>
      <c r="E43" s="2"/>
    </row>
    <row r="44" spans="2:31" ht="5.0999999999999996" customHeight="1">
      <c r="B44" s="14"/>
      <c r="C44" s="15"/>
      <c r="D44" s="15"/>
      <c r="E44" s="16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7"/>
    </row>
    <row r="45" spans="2:31" ht="15" customHeight="1">
      <c r="Q45" s="32"/>
      <c r="R45" s="32"/>
      <c r="S45" s="32"/>
      <c r="T45" s="32"/>
      <c r="U45" s="32"/>
      <c r="V45" s="32"/>
      <c r="W45" s="32"/>
    </row>
    <row r="46" spans="2:31" ht="15" customHeight="1">
      <c r="H46" s="59" t="s">
        <v>93</v>
      </c>
      <c r="I46" s="3" t="str">
        <f ca="1">IF(I8&lt;&gt;"Risco Partilhado","O item "&amp;IF(I42="O item está conforme","está conforme ","NÃO está conforme ")&amp;"com um "&amp;I8&amp;" efectivo de "&amp;ROUND(P37*100,1)&amp;" %.","O item "&amp;IF(I42="O item está conforme","está conforme ","NÃO está conforme ")&amp;"com um risco de consumidor e produtor partilhado que pode atingir o valor de 50 %")</f>
        <v>O item está conforme com um Risco do Consumidor efectivo de 5 %.</v>
      </c>
      <c r="Q46" s="32"/>
      <c r="R46" s="32"/>
      <c r="S46" s="32"/>
      <c r="T46" s="32"/>
      <c r="U46" s="32"/>
      <c r="V46" s="32"/>
      <c r="W46" s="32"/>
    </row>
    <row r="47" spans="2:31" ht="15" customHeight="1">
      <c r="H47" s="33" t="s">
        <v>52</v>
      </c>
      <c r="I47" s="32" t="str">
        <f ca="1">IF(I8="Risco Partilhado","O teste de conformidade demonstra, com uma probabilidade superior a 50 %, que o item deve ser considerado "&amp;IF($I$42="O item está conforme","conforme com o requisito.",IF($I$42="O item não está conforme","não conforme com o requisito.","ERRO")),IF(I8&lt;&gt;"Risco partilhado","O teste de conformidade demonstra, com uma probabilidade superior a "&amp;ROUND((1-P37)*100,1)&amp;" %, que o item deve ser considerado "&amp;IF($I$42="O item está conforme","conforme com o requisito.",IF($I$42="O item não está conforme","não conforme com o requisito.","ERRO")),"ERRO"))</f>
        <v>O teste de conformidade demonstra, com uma probabilidade superior a 95 %, que o item deve ser considerado conforme com o requisito.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2:31" ht="15" customHeight="1">
      <c r="H48" s="33" t="s">
        <v>52</v>
      </c>
      <c r="I48" s="32" t="str">
        <f ca="1">IF(I8&lt;&gt;"Risco Partilhado","O valor medido "&amp;IF(I42="O item está conforme","está conforme ","NÃO está conforme ")&amp;IF(I19="Intervalo","com a tolerância definida ",IF(I19="Limite inferior","com o limite inferior definido ",IF(I19="Limite superior","com o limite superior definido ","ERRO")))&amp;IF(I8="Risco do Consumidor","com um risco efectivo de falsa aceitação não superior a ",IF(I8="Risco do Produtor","com um risco efectivo de falsa rejeição não superior a ","ERROR"))&amp;ROUND(P37*100,1)&amp;" %.","O valor medido "&amp;IF(I42="O item está conforme","está conforme ","NÃO está conforme ")&amp;IF(I19="Intervalo","com a tolerância definida ",IF(I19="Limite inferior","com o limite inferior definido ",IF(I19="Limite superior","com o limite superior definido ","ERRO")))&amp;"com um risco partilhado efectivo de falsa aceitação ou falsa rejeição não superior a "&amp;ROUND(P37*100,1)&amp;" %.")</f>
        <v>O valor medido está conforme com a tolerância definida com um risco efectivo de falsa aceitação não superior a 5 %.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2:31" ht="15" customHeight="1">
      <c r="B49" s="2" t="s">
        <v>24</v>
      </c>
      <c r="E49" s="2"/>
    </row>
    <row r="50" spans="2:31" ht="5.0999999999999996" customHeight="1">
      <c r="B50" s="14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7"/>
    </row>
    <row r="51" spans="2:31" ht="15" customHeight="1"/>
    <row r="52" spans="2:31" ht="15" customHeight="1">
      <c r="C52" s="60" t="s">
        <v>76</v>
      </c>
    </row>
    <row r="53" spans="2:31" ht="15" customHeight="1">
      <c r="C53" s="60" t="s">
        <v>77</v>
      </c>
    </row>
    <row r="54" spans="2:31" ht="15" customHeight="1">
      <c r="C54" s="61" t="s">
        <v>78</v>
      </c>
    </row>
    <row r="55" spans="2:31" ht="15" customHeight="1">
      <c r="C55" s="62" t="s">
        <v>79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2:31" ht="15" customHeight="1"/>
    <row r="57" spans="2:31" ht="15" customHeight="1"/>
    <row r="58" spans="2:31">
      <c r="E58" s="42"/>
    </row>
  </sheetData>
  <sheetProtection sheet="1" objects="1" scenarios="1"/>
  <mergeCells count="23">
    <mergeCell ref="I42:K42"/>
    <mergeCell ref="I23:K23"/>
    <mergeCell ref="I25:K25"/>
    <mergeCell ref="I41:K41"/>
    <mergeCell ref="I36:K36"/>
    <mergeCell ref="I37:K37"/>
    <mergeCell ref="I32:K32"/>
    <mergeCell ref="I33:K33"/>
    <mergeCell ref="I30:K30"/>
    <mergeCell ref="I31:K31"/>
    <mergeCell ref="H34:L34"/>
    <mergeCell ref="M32:P32"/>
    <mergeCell ref="M33:P33"/>
    <mergeCell ref="M31:P31"/>
    <mergeCell ref="I8:K8"/>
    <mergeCell ref="I10:K10"/>
    <mergeCell ref="I15:K15"/>
    <mergeCell ref="I16:K16"/>
    <mergeCell ref="I19:K19"/>
    <mergeCell ref="I12:K12"/>
    <mergeCell ref="I14:K14"/>
    <mergeCell ref="I17:K17"/>
    <mergeCell ref="I21:K21"/>
  </mergeCells>
  <conditionalFormatting sqref="P16">
    <cfRule type="expression" dxfId="9" priority="14">
      <formula>$I$16="Padrão"</formula>
    </cfRule>
  </conditionalFormatting>
  <conditionalFormatting sqref="P30">
    <cfRule type="expression" dxfId="8" priority="9">
      <formula>$I$31="Padrão"</formula>
    </cfRule>
  </conditionalFormatting>
  <conditionalFormatting sqref="M23">
    <cfRule type="cellIs" dxfId="7" priority="6" operator="equal">
      <formula>"?"</formula>
    </cfRule>
  </conditionalFormatting>
  <conditionalFormatting sqref="I42:K42">
    <cfRule type="cellIs" dxfId="6" priority="2" operator="equal">
      <formula>"O Item não está conforme"</formula>
    </cfRule>
    <cfRule type="cellIs" dxfId="5" priority="3" operator="equal">
      <formula>"O item está conforme"</formula>
    </cfRule>
  </conditionalFormatting>
  <conditionalFormatting sqref="L25 B33:M33">
    <cfRule type="expression" dxfId="4" priority="15">
      <formula>$I$25="-"</formula>
    </cfRule>
  </conditionalFormatting>
  <conditionalFormatting sqref="I25:K25">
    <cfRule type="expression" dxfId="3" priority="18">
      <formula>$I$25="-"</formula>
    </cfRule>
  </conditionalFormatting>
  <conditionalFormatting sqref="M25">
    <cfRule type="expression" dxfId="2" priority="20">
      <formula>$I$25="-"</formula>
    </cfRule>
    <cfRule type="cellIs" dxfId="1" priority="21" operator="equal">
      <formula>"?"</formula>
    </cfRule>
  </conditionalFormatting>
  <conditionalFormatting sqref="I10:K10">
    <cfRule type="expression" dxfId="0" priority="1">
      <formula>$I$8="Risco Partilhado"</formula>
    </cfRule>
  </conditionalFormatting>
  <dataValidations count="4">
    <dataValidation type="list" allowBlank="1" showInputMessage="1" showErrorMessage="1" sqref="I8:K8" xr:uid="{B71E29B4-DD80-4FC1-B2B6-A9AC04BDDF79}">
      <formula1>"Risco do Consumidor,Risco do Produtor,Risco Partilhado"</formula1>
    </dataValidation>
    <dataValidation type="list" allowBlank="1" showInputMessage="1" showErrorMessage="1" sqref="I30:K30 I15:K15" xr:uid="{D2D4EF74-ADF0-43AB-828F-E721D96707D9}">
      <formula1>"Absoluta,Relativa"</formula1>
    </dataValidation>
    <dataValidation type="list" allowBlank="1" showInputMessage="1" showErrorMessage="1" sqref="I31:K31 I16:K16" xr:uid="{097A4F00-95DF-488E-8AFC-8CBF08E5E546}">
      <formula1>"Expandida,Padrão"</formula1>
    </dataValidation>
    <dataValidation type="list" allowBlank="1" showInputMessage="1" showErrorMessage="1" sqref="I19:K20" xr:uid="{A5703EF9-BA95-4BC4-91D5-8C4502CA27EC}">
      <formula1>"Limite superior,Limite inferior,Intervalo"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8B67-F524-4502-8895-5638597B20FE}">
  <sheetPr>
    <tabColor theme="0" tint="-0.499984740745262"/>
  </sheetPr>
  <dimension ref="A1:P1015"/>
  <sheetViews>
    <sheetView workbookViewId="0"/>
  </sheetViews>
  <sheetFormatPr defaultColWidth="9.140625" defaultRowHeight="15"/>
  <cols>
    <col min="1" max="1" width="11.42578125" style="3" customWidth="1"/>
    <col min="2" max="6" width="9.140625" style="3"/>
    <col min="7" max="8" width="10.7109375" style="3" customWidth="1"/>
    <col min="9" max="9" width="12" style="3" customWidth="1"/>
    <col min="10" max="10" width="9.140625" style="3"/>
    <col min="11" max="11" width="12.85546875" style="3" customWidth="1"/>
    <col min="12" max="12" width="17.140625" style="3" customWidth="1"/>
    <col min="13" max="13" width="9.140625" style="3"/>
    <col min="14" max="15" width="10.7109375" style="3" customWidth="1"/>
    <col min="16" max="16384" width="9.140625" style="3"/>
  </cols>
  <sheetData>
    <row r="1" spans="1:16">
      <c r="A1" s="3" t="s">
        <v>95</v>
      </c>
    </row>
    <row r="3" spans="1:16">
      <c r="B3" s="67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5" spans="1:16">
      <c r="B5" s="2" t="s">
        <v>37</v>
      </c>
    </row>
    <row r="6" spans="1:16">
      <c r="D6" s="77" t="s">
        <v>103</v>
      </c>
      <c r="E6" s="87">
        <f>'Avaliacao de Conformidade'!X31</f>
        <v>1.6448536269514715</v>
      </c>
    </row>
    <row r="7" spans="1:16">
      <c r="D7" s="4" t="s">
        <v>100</v>
      </c>
      <c r="E7" s="87">
        <f>'Avaliacao de Conformidade'!X33</f>
        <v>90</v>
      </c>
      <c r="F7" s="87" t="str">
        <f>'Avaliacao de Conformidade'!Y33</f>
        <v>g/100 g</v>
      </c>
      <c r="J7" s="4" t="s">
        <v>26</v>
      </c>
      <c r="K7" s="87">
        <f>'Avaliacao de Conformidade'!X35</f>
        <v>2.25</v>
      </c>
      <c r="L7" s="87" t="str">
        <f>'Avaliacao de Conformidade'!Y35</f>
        <v>g/100 g</v>
      </c>
    </row>
    <row r="8" spans="1:16">
      <c r="D8" s="4" t="s">
        <v>101</v>
      </c>
      <c r="E8" s="87">
        <f>'Avaliacao de Conformidade'!X34</f>
        <v>110</v>
      </c>
      <c r="F8" s="87" t="str">
        <f>'Avaliacao de Conformidade'!Y34</f>
        <v>g/100 g</v>
      </c>
      <c r="J8" s="4" t="s">
        <v>27</v>
      </c>
      <c r="K8" s="87">
        <f>'Avaliacao de Conformidade'!X36</f>
        <v>2.75</v>
      </c>
      <c r="L8" s="87" t="str">
        <f>'Avaliacao de Conformidade'!Y36</f>
        <v>g/100 g</v>
      </c>
    </row>
    <row r="9" spans="1:16">
      <c r="E9" s="4"/>
    </row>
    <row r="10" spans="1:16">
      <c r="D10" s="4" t="s">
        <v>48</v>
      </c>
      <c r="E10" s="105" t="str">
        <f>'Avaliacao de Conformidade'!I8</f>
        <v>Risco do Consumidor</v>
      </c>
      <c r="F10" s="105"/>
    </row>
    <row r="11" spans="1:16">
      <c r="D11" s="4" t="s">
        <v>99</v>
      </c>
      <c r="E11" s="106">
        <f>'Avaliacao de Conformidade'!I10</f>
        <v>0.05</v>
      </c>
      <c r="F11" s="105"/>
    </row>
    <row r="12" spans="1:16">
      <c r="K12" s="2" t="s">
        <v>41</v>
      </c>
    </row>
    <row r="13" spans="1:16" ht="18" customHeight="1">
      <c r="E13" s="68" t="s">
        <v>40</v>
      </c>
      <c r="F13" s="69"/>
      <c r="G13" s="101" t="str">
        <f>$E$10</f>
        <v>Risco do Consumidor</v>
      </c>
      <c r="H13" s="102"/>
      <c r="I13" s="103" t="s">
        <v>106</v>
      </c>
      <c r="L13" s="107" t="s">
        <v>40</v>
      </c>
      <c r="M13" s="108"/>
      <c r="N13" s="101" t="str">
        <f>$E$10</f>
        <v>Risco do Consumidor</v>
      </c>
      <c r="O13" s="102"/>
      <c r="P13" s="103" t="s">
        <v>106</v>
      </c>
    </row>
    <row r="14" spans="1:16">
      <c r="D14" s="88" t="s">
        <v>102</v>
      </c>
      <c r="E14" s="88" t="s">
        <v>1</v>
      </c>
      <c r="F14" s="88" t="s">
        <v>2</v>
      </c>
      <c r="G14" s="70" t="s">
        <v>104</v>
      </c>
      <c r="H14" s="70" t="s">
        <v>105</v>
      </c>
      <c r="I14" s="104"/>
      <c r="K14" s="88" t="s">
        <v>102</v>
      </c>
      <c r="L14" s="88" t="s">
        <v>1</v>
      </c>
      <c r="M14" s="88" t="s">
        <v>2</v>
      </c>
      <c r="N14" s="70" t="s">
        <v>104</v>
      </c>
      <c r="O14" s="70" t="s">
        <v>105</v>
      </c>
      <c r="P14" s="104"/>
    </row>
    <row r="15" spans="1:16">
      <c r="C15" s="71" t="s">
        <v>38</v>
      </c>
      <c r="D15" s="78">
        <f>IF('Avaliacao de Conformidade'!$I$19&lt;&gt;"intervalo","-",E6)</f>
        <v>1.6448536269514715</v>
      </c>
      <c r="E15" s="87">
        <f>IF('Avaliacao de Conformidade'!$I$19&lt;&gt;"intervalo","-",IF($E$10="Risco do Consumidor",$E$7+D15*$K$7,$E$7-D15*$K$7))</f>
        <v>93.700920660640804</v>
      </c>
      <c r="F15" s="87">
        <f>IF('Avaliacao de Conformidade'!$I$19&lt;&gt;"intervalo","-",IF($E$10="Risco do Consumidor",$E$8-D15*$K$8,$E$8+D15*$K$8))</f>
        <v>105.47665252588345</v>
      </c>
      <c r="G15" s="72">
        <f>IF(E15="-","-",IF($G$13="Risco do Consumidor",_xlfn.NORM.DIST($E$7,E15,$K$7,TRUE)+(1-_xlfn.NORM.DIST($E$8,E15,$K$7,TRUE)),(_xlfn.NORM.DIST($E$8,E15,$K$7,TRUE)-_xlfn.NORM.DIST($E$7,E15,$K$7,TRUE))))</f>
        <v>5.0000000000218106E-2</v>
      </c>
      <c r="H15" s="72">
        <f>IF(F15="-","-",IF($G$13="Risco do Consumidor",_xlfn.NORM.DIST($E$7,F15,$K$8,TRUE)+(1-_xlfn.NORM.DIST($E$8,F15,$K$8,TRUE)),(_xlfn.NORM.DIST($E$8,F15,$K$8,TRUE)-_xlfn.NORM.DIST($E$7,F15,$K$8,TRUE))))</f>
        <v>5.0000009122232562E-2</v>
      </c>
      <c r="I15" s="72">
        <f>IF(COUNT(G15:H15)=0,"-",AVERAGE(G15:H15))</f>
        <v>5.0000004561225331E-2</v>
      </c>
      <c r="K15" s="73">
        <f ca="1">D1015</f>
        <v>1.6448268074770533</v>
      </c>
      <c r="L15" s="73">
        <f t="shared" ref="L15:P15" ca="1" si="0">E1015</f>
        <v>93.700860316823366</v>
      </c>
      <c r="M15" s="73">
        <f t="shared" ca="1" si="0"/>
        <v>105.4767262794381</v>
      </c>
      <c r="N15" s="74">
        <f t="shared" ca="1" si="0"/>
        <v>5.0002766104898011E-2</v>
      </c>
      <c r="O15" s="74">
        <f t="shared" ca="1" si="0"/>
        <v>5.0002775225494463E-2</v>
      </c>
      <c r="P15" s="74">
        <f t="shared" ca="1" si="0"/>
        <v>5.0002770665196233E-2</v>
      </c>
    </row>
    <row r="16" spans="1:16">
      <c r="C16" s="70" t="s">
        <v>39</v>
      </c>
      <c r="D16" s="79">
        <f ca="1">IF('Avaliacao de Conformidade'!$I$19&lt;&gt;"intervalo","-",D15+(RAND()-0.5)*$M$17)</f>
        <v>1.7445759456750727</v>
      </c>
      <c r="E16" s="87">
        <f ca="1">IF('Avaliacao de Conformidade'!$I$19&lt;&gt;"intervalo","-",IF($E$10="Risco do Consumidor",$E$7+D16*$K$7,$E$7-D16*$K$7))</f>
        <v>93.925295877768917</v>
      </c>
      <c r="F16" s="87">
        <f ca="1">IF('Avaliacao de Conformidade'!$I$19&lt;&gt;"intervalo","-",IF($E$10="Risco do Consumidor",$E$8-D16*$K$8,$E$8+D16*$K$8))</f>
        <v>105.20241614939356</v>
      </c>
      <c r="G16" s="72">
        <f t="shared" ref="G16:G79" ca="1" si="1">IF(E16="-","-",IF($G$13="Risco do Consumidor",_xlfn.NORM.DIST($E$7,E16,$K$7,TRUE)+(1-_xlfn.NORM.DIST($E$8,E16,$K$7,TRUE)),(_xlfn.NORM.DIST($E$8,E16,$K$7,TRUE)-_xlfn.NORM.DIST($E$7,E16,$K$7,TRUE))))</f>
        <v>4.0529355483098918E-2</v>
      </c>
      <c r="H16" s="72">
        <f t="shared" ref="H16:H79" ca="1" si="2">IF(F16="-","-",IF($G$13="Risco do Consumidor",_xlfn.NORM.DIST($E$7,F16,$K$8,TRUE)+(1-_xlfn.NORM.DIST($E$8,F16,$K$8,TRUE)),(_xlfn.NORM.DIST($E$8,F16,$K$8,TRUE)-_xlfn.NORM.DIST($E$7,F16,$K$8,TRUE))))</f>
        <v>4.0529371663789573E-2</v>
      </c>
      <c r="I16" s="72">
        <f t="shared" ref="I16:I79" ca="1" si="3">IF(COUNT(G16:H16)=0,"-",AVERAGE(G16:H16))</f>
        <v>4.0529363573444249E-2</v>
      </c>
    </row>
    <row r="17" spans="3:14">
      <c r="C17" s="70">
        <v>2</v>
      </c>
      <c r="D17" s="73">
        <f ca="1">IF('Avaliacao de Conformidade'!$I$19&lt;&gt;"intervalo","-",IF(ABS($E$11-I15)&lt;=ABS($E$11-I16),D15+(RAND()-0.5)*$M$17/C17,D16+(RAND()-0.5)*$M$17/C17))</f>
        <v>1.6372852425797713</v>
      </c>
      <c r="E17" s="87">
        <f ca="1">IF('Avaliacao de Conformidade'!$I$19&lt;&gt;"intervalo","-",IF($E$10="Risco do Consumidor",$E$7+D17*$K$7,$E$7-D17*$K$7))</f>
        <v>93.683891795804485</v>
      </c>
      <c r="F17" s="87">
        <f ca="1">IF('Avaliacao de Conformidade'!$I$19&lt;&gt;"intervalo","-",IF($E$10="Risco do Consumidor",$E$8-D17*$K$8,$E$8+D17*$K$8))</f>
        <v>105.49746558290563</v>
      </c>
      <c r="G17" s="72">
        <f t="shared" ca="1" si="1"/>
        <v>5.0785441485504797E-2</v>
      </c>
      <c r="H17" s="72">
        <f t="shared" ca="1" si="2"/>
        <v>5.0785450215792699E-2</v>
      </c>
      <c r="I17" s="72">
        <f t="shared" ca="1" si="3"/>
        <v>5.0785445850648744E-2</v>
      </c>
      <c r="K17" s="75" t="s">
        <v>94</v>
      </c>
      <c r="L17" s="76"/>
      <c r="M17" s="86">
        <v>0.2</v>
      </c>
      <c r="N17" s="3" t="s">
        <v>68</v>
      </c>
    </row>
    <row r="18" spans="3:14">
      <c r="C18" s="70">
        <v>3</v>
      </c>
      <c r="D18" s="73">
        <f ca="1">IF('Avaliacao de Conformidade'!$I$19&lt;&gt;"intervalo","-",IF(ABS($E$11-I16)&lt;=ABS($E$11-I17),D16+(RAND()-0.5)*$M$17/C18,D17+(RAND()-0.5)*$M$17/C18))</f>
        <v>1.6587696392185962</v>
      </c>
      <c r="E18" s="87">
        <f ca="1">IF('Avaliacao de Conformidade'!$I$19&lt;&gt;"intervalo","-",IF($E$10="Risco do Consumidor",$E$7+D18*$K$7,$E$7-D18*$K$7))</f>
        <v>93.732231688241839</v>
      </c>
      <c r="F18" s="87">
        <f ca="1">IF('Avaliacao de Conformidade'!$I$19&lt;&gt;"intervalo","-",IF($E$10="Risco do Consumidor",$E$8-D18*$K$8,$E$8+D18*$K$8))</f>
        <v>105.43838349214886</v>
      </c>
      <c r="G18" s="72">
        <f t="shared" ca="1" si="1"/>
        <v>4.8581110225748056E-2</v>
      </c>
      <c r="H18" s="72">
        <f t="shared" ca="1" si="2"/>
        <v>4.8581120113039167E-2</v>
      </c>
      <c r="I18" s="72">
        <f t="shared" ca="1" si="3"/>
        <v>4.8581115169393611E-2</v>
      </c>
    </row>
    <row r="19" spans="3:14">
      <c r="C19" s="70">
        <v>4</v>
      </c>
      <c r="D19" s="73">
        <f ca="1">IF('Avaliacao de Conformidade'!$I$19&lt;&gt;"intervalo","-",IF(ABS($E$11-I17)&lt;=ABS($E$11-I18),D17+(RAND()-0.5)*$M$17/C19,D18+(RAND()-0.5)*$M$17/C19))</f>
        <v>1.6560388401181465</v>
      </c>
      <c r="E19" s="87">
        <f ca="1">IF('Avaliacao de Conformidade'!$I$19&lt;&gt;"intervalo","-",IF($E$10="Risco do Consumidor",$E$7+D19*$K$7,$E$7-D19*$K$7))</f>
        <v>93.726087390265832</v>
      </c>
      <c r="F19" s="87">
        <f ca="1">IF('Avaliacao de Conformidade'!$I$19&lt;&gt;"intervalo","-",IF($E$10="Risco do Consumidor",$E$8-D19*$K$8,$E$8+D19*$K$8))</f>
        <v>105.4458931896751</v>
      </c>
      <c r="G19" s="72">
        <f t="shared" ca="1" si="1"/>
        <v>4.885697675494944E-2</v>
      </c>
      <c r="H19" s="72">
        <f t="shared" ca="1" si="2"/>
        <v>4.8856986487311065E-2</v>
      </c>
      <c r="I19" s="72">
        <f t="shared" ca="1" si="3"/>
        <v>4.8856981621130252E-2</v>
      </c>
    </row>
    <row r="20" spans="3:14">
      <c r="C20" s="70">
        <v>5</v>
      </c>
      <c r="D20" s="73">
        <f ca="1">IF('Avaliacao de Conformidade'!$I$19&lt;&gt;"intervalo","-",IF(ABS($E$11-I18)&lt;=ABS($E$11-I19),D18+(RAND()-0.5)*$M$17/C20,D19+(RAND()-0.5)*$M$17/C20))</f>
        <v>1.6402312489356232</v>
      </c>
      <c r="E20" s="87">
        <f ca="1">IF('Avaliacao de Conformidade'!$I$19&lt;&gt;"intervalo","-",IF($E$10="Risco do Consumidor",$E$7+D20*$K$7,$E$7-D20*$K$7))</f>
        <v>93.690520310105157</v>
      </c>
      <c r="F20" s="87">
        <f ca="1">IF('Avaliacao de Conformidade'!$I$19&lt;&gt;"intervalo","-",IF($E$10="Risco do Consumidor",$E$8-D20*$K$8,$E$8+D20*$K$8))</f>
        <v>105.48936406542704</v>
      </c>
      <c r="G20" s="72">
        <f t="shared" ca="1" si="1"/>
        <v>5.0478547140044225E-2</v>
      </c>
      <c r="H20" s="72">
        <f t="shared" ca="1" si="2"/>
        <v>5.0478556020831226E-2</v>
      </c>
      <c r="I20" s="72">
        <f t="shared" ca="1" si="3"/>
        <v>5.0478551580437722E-2</v>
      </c>
    </row>
    <row r="21" spans="3:14">
      <c r="C21" s="70">
        <v>6</v>
      </c>
      <c r="D21" s="73">
        <f ca="1">IF('Avaliacao de Conformidade'!$I$19&lt;&gt;"intervalo","-",IF(ABS($E$11-I19)&lt;=ABS($E$11-I20),D19+(RAND()-0.5)*$M$17/C21,D20+(RAND()-0.5)*$M$17/C21))</f>
        <v>1.6260418597228044</v>
      </c>
      <c r="E21" s="87">
        <f ca="1">IF('Avaliacao de Conformidade'!$I$19&lt;&gt;"intervalo","-",IF($E$10="Risco do Consumidor",$E$7+D21*$K$7,$E$7-D21*$K$7))</f>
        <v>93.658594184376312</v>
      </c>
      <c r="F21" s="87">
        <f ca="1">IF('Avaliacao de Conformidade'!$I$19&lt;&gt;"intervalo","-",IF($E$10="Risco do Consumidor",$E$8-D21*$K$8,$E$8+D21*$K$8))</f>
        <v>105.52838488576229</v>
      </c>
      <c r="G21" s="72">
        <f t="shared" ca="1" si="1"/>
        <v>5.1970375412930071E-2</v>
      </c>
      <c r="H21" s="72">
        <f t="shared" ca="1" si="2"/>
        <v>5.197038359127798E-2</v>
      </c>
      <c r="I21" s="72">
        <f t="shared" ca="1" si="3"/>
        <v>5.1970379502104022E-2</v>
      </c>
    </row>
    <row r="22" spans="3:14">
      <c r="C22" s="70">
        <v>7</v>
      </c>
      <c r="D22" s="73">
        <f ca="1">IF('Avaliacao de Conformidade'!$I$19&lt;&gt;"intervalo","-",IF(ABS($E$11-I20)&lt;=ABS($E$11-I21),D20+(RAND()-0.5)*$M$17/C22,D21+(RAND()-0.5)*$M$17/C22))</f>
        <v>1.640198817050214</v>
      </c>
      <c r="E22" s="87">
        <f ca="1">IF('Avaliacao de Conformidade'!$I$19&lt;&gt;"intervalo","-",IF($E$10="Risco do Consumidor",$E$7+D22*$K$7,$E$7-D22*$K$7))</f>
        <v>93.690447338362986</v>
      </c>
      <c r="F22" s="87">
        <f ca="1">IF('Avaliacao de Conformidade'!$I$19&lt;&gt;"intervalo","-",IF($E$10="Risco do Consumidor",$E$8-D22*$K$8,$E$8+D22*$K$8))</f>
        <v>105.48945325311192</v>
      </c>
      <c r="G22" s="72">
        <f t="shared" ca="1" si="1"/>
        <v>5.0481917605479029E-2</v>
      </c>
      <c r="H22" s="72">
        <f t="shared" ca="1" si="2"/>
        <v>5.0481926484595707E-2</v>
      </c>
      <c r="I22" s="72">
        <f t="shared" ca="1" si="3"/>
        <v>5.0481922045037368E-2</v>
      </c>
    </row>
    <row r="23" spans="3:14">
      <c r="C23" s="70">
        <v>8</v>
      </c>
      <c r="D23" s="73">
        <f ca="1">IF('Avaliacao de Conformidade'!$I$19&lt;&gt;"intervalo","-",IF(ABS($E$11-I21)&lt;=ABS($E$11-I22),D21+(RAND()-0.5)*$M$17/C23,D22+(RAND()-0.5)*$M$17/C23))</f>
        <v>1.6369486080462132</v>
      </c>
      <c r="E23" s="87">
        <f ca="1">IF('Avaliacao de Conformidade'!$I$19&lt;&gt;"intervalo","-",IF($E$10="Risco do Consumidor",$E$7+D23*$K$7,$E$7-D23*$K$7))</f>
        <v>93.683134368103978</v>
      </c>
      <c r="F23" s="87">
        <f ca="1">IF('Avaliacao de Conformidade'!$I$19&lt;&gt;"intervalo","-",IF($E$10="Risco do Consumidor",$E$8-D23*$K$8,$E$8+D23*$K$8))</f>
        <v>105.49839132787291</v>
      </c>
      <c r="G23" s="72">
        <f t="shared" ca="1" si="1"/>
        <v>5.0820604100101675E-2</v>
      </c>
      <c r="H23" s="72">
        <f t="shared" ca="1" si="2"/>
        <v>5.0820612813350596E-2</v>
      </c>
      <c r="I23" s="72">
        <f t="shared" ca="1" si="3"/>
        <v>5.0820608456726132E-2</v>
      </c>
    </row>
    <row r="24" spans="3:14">
      <c r="C24" s="70">
        <v>9</v>
      </c>
      <c r="D24" s="73">
        <f ca="1">IF('Avaliacao de Conformidade'!$I$19&lt;&gt;"intervalo","-",IF(ABS($E$11-I22)&lt;=ABS($E$11-I23),D22+(RAND()-0.5)*$M$17/C24,D23+(RAND()-0.5)*$M$17/C24))</f>
        <v>1.6325138421738297</v>
      </c>
      <c r="E24" s="87">
        <f ca="1">IF('Avaliacao de Conformidade'!$I$19&lt;&gt;"intervalo","-",IF($E$10="Risco do Consumidor",$E$7+D24*$K$7,$E$7-D24*$K$7))</f>
        <v>93.673156144891124</v>
      </c>
      <c r="F24" s="87">
        <f ca="1">IF('Avaliacao de Conformidade'!$I$19&lt;&gt;"intervalo","-",IF($E$10="Risco do Consumidor",$E$8-D24*$K$8,$E$8+D24*$K$8))</f>
        <v>105.51058693402197</v>
      </c>
      <c r="G24" s="72">
        <f t="shared" ca="1" si="1"/>
        <v>5.1285642438560645E-2</v>
      </c>
      <c r="H24" s="72">
        <f t="shared" ca="1" si="2"/>
        <v>5.1285650930337857E-2</v>
      </c>
      <c r="I24" s="72">
        <f t="shared" ca="1" si="3"/>
        <v>5.1285646684449251E-2</v>
      </c>
    </row>
    <row r="25" spans="3:14">
      <c r="C25" s="70">
        <v>10</v>
      </c>
      <c r="D25" s="73">
        <f ca="1">IF('Avaliacao de Conformidade'!$I$19&lt;&gt;"intervalo","-",IF(ABS($E$11-I23)&lt;=ABS($E$11-I24),D23+(RAND()-0.5)*$M$17/C25,D24+(RAND()-0.5)*$M$17/C25))</f>
        <v>1.6353602407018588</v>
      </c>
      <c r="E25" s="87">
        <f ca="1">IF('Avaliacao de Conformidade'!$I$19&lt;&gt;"intervalo","-",IF($E$10="Risco do Consumidor",$E$7+D25*$K$7,$E$7-D25*$K$7))</f>
        <v>93.679560541579178</v>
      </c>
      <c r="F25" s="87">
        <f ca="1">IF('Avaliacao de Conformidade'!$I$19&lt;&gt;"intervalo","-",IF($E$10="Risco do Consumidor",$E$8-D25*$K$8,$E$8+D25*$K$8))</f>
        <v>105.50275933806989</v>
      </c>
      <c r="G25" s="72">
        <f t="shared" ca="1" si="1"/>
        <v>5.0986776023094135E-2</v>
      </c>
      <c r="H25" s="72">
        <f t="shared" ca="1" si="2"/>
        <v>5.0986784656382837E-2</v>
      </c>
      <c r="I25" s="72">
        <f t="shared" ca="1" si="3"/>
        <v>5.0986780339738483E-2</v>
      </c>
    </row>
    <row r="26" spans="3:14">
      <c r="C26" s="70">
        <v>11</v>
      </c>
      <c r="D26" s="73">
        <f ca="1">IF('Avaliacao de Conformidade'!$I$19&lt;&gt;"intervalo","-",IF(ABS($E$11-I24)&lt;=ABS($E$11-I25),D24+(RAND()-0.5)*$M$17/C26,D25+(RAND()-0.5)*$M$17/C26))</f>
        <v>1.6364792036712137</v>
      </c>
      <c r="E26" s="87">
        <f ca="1">IF('Avaliacao de Conformidade'!$I$19&lt;&gt;"intervalo","-",IF($E$10="Risco do Consumidor",$E$7+D26*$K$7,$E$7-D26*$K$7))</f>
        <v>93.682078208260236</v>
      </c>
      <c r="F26" s="87">
        <f ca="1">IF('Avaliacao de Conformidade'!$I$19&lt;&gt;"intervalo","-",IF($E$10="Risco do Consumidor",$E$8-D26*$K$8,$E$8+D26*$K$8))</f>
        <v>105.49968218990416</v>
      </c>
      <c r="G26" s="72">
        <f t="shared" ca="1" si="1"/>
        <v>5.0869667330432425E-2</v>
      </c>
      <c r="H26" s="72">
        <f t="shared" ca="1" si="2"/>
        <v>5.0869676019976884E-2</v>
      </c>
      <c r="I26" s="72">
        <f t="shared" ca="1" si="3"/>
        <v>5.0869671675204654E-2</v>
      </c>
    </row>
    <row r="27" spans="3:14">
      <c r="C27" s="70">
        <v>12</v>
      </c>
      <c r="D27" s="73">
        <f ca="1">IF('Avaliacao de Conformidade'!$I$19&lt;&gt;"intervalo","-",IF(ABS($E$11-I25)&lt;=ABS($E$11-I26),D25+(RAND()-0.5)*$M$17/C27,D26+(RAND()-0.5)*$M$17/C27))</f>
        <v>1.6418201041817748</v>
      </c>
      <c r="E27" s="87">
        <f ca="1">IF('Avaliacao de Conformidade'!$I$19&lt;&gt;"intervalo","-",IF($E$10="Risco do Consumidor",$E$7+D27*$K$7,$E$7-D27*$K$7))</f>
        <v>93.694095234408991</v>
      </c>
      <c r="F27" s="87">
        <f ca="1">IF('Avaliacao de Conformidade'!$I$19&lt;&gt;"intervalo","-",IF($E$10="Risco do Consumidor",$E$8-D27*$K$8,$E$8+D27*$K$8))</f>
        <v>105.48499471350011</v>
      </c>
      <c r="G27" s="72">
        <f t="shared" ca="1" si="1"/>
        <v>5.0313645681552804E-2</v>
      </c>
      <c r="H27" s="72">
        <f t="shared" ca="1" si="2"/>
        <v>5.0313654644549614E-2</v>
      </c>
      <c r="I27" s="72">
        <f t="shared" ca="1" si="3"/>
        <v>5.0313650163051213E-2</v>
      </c>
    </row>
    <row r="28" spans="3:14">
      <c r="C28" s="70">
        <v>13</v>
      </c>
      <c r="D28" s="73">
        <f ca="1">IF('Avaliacao de Conformidade'!$I$19&lt;&gt;"intervalo","-",IF(ABS($E$11-I26)&lt;=ABS($E$11-I27),D26+(RAND()-0.5)*$M$17/C28,D27+(RAND()-0.5)*$M$17/C28))</f>
        <v>1.6466871285341609</v>
      </c>
      <c r="E28" s="87">
        <f ca="1">IF('Avaliacao de Conformidade'!$I$19&lt;&gt;"intervalo","-",IF($E$10="Risco do Consumidor",$E$7+D28*$K$7,$E$7-D28*$K$7))</f>
        <v>93.705046039201861</v>
      </c>
      <c r="F28" s="87">
        <f ca="1">IF('Avaliacao de Conformidade'!$I$19&lt;&gt;"intervalo","-",IF($E$10="Risco do Consumidor",$E$8-D28*$K$8,$E$8+D28*$K$8))</f>
        <v>105.47161039653106</v>
      </c>
      <c r="G28" s="72">
        <f t="shared" ca="1" si="1"/>
        <v>4.9811185606505166E-2</v>
      </c>
      <c r="H28" s="72">
        <f t="shared" ca="1" si="2"/>
        <v>4.9811194825957174E-2</v>
      </c>
      <c r="I28" s="72">
        <f t="shared" ca="1" si="3"/>
        <v>4.981119021623117E-2</v>
      </c>
    </row>
    <row r="29" spans="3:14">
      <c r="C29" s="70">
        <v>14</v>
      </c>
      <c r="D29" s="73">
        <f ca="1">IF('Avaliacao de Conformidade'!$I$19&lt;&gt;"intervalo","-",IF(ABS($E$11-I27)&lt;=ABS($E$11-I28),D27+(RAND()-0.5)*$M$17/C29,D28+(RAND()-0.5)*$M$17/C29))</f>
        <v>1.6523803779663133</v>
      </c>
      <c r="E29" s="87">
        <f ca="1">IF('Avaliacao de Conformidade'!$I$19&lt;&gt;"intervalo","-",IF($E$10="Risco do Consumidor",$E$7+D29*$K$7,$E$7-D29*$K$7))</f>
        <v>93.717855850424201</v>
      </c>
      <c r="F29" s="87">
        <f ca="1">IF('Avaliacao de Conformidade'!$I$19&lt;&gt;"intervalo","-",IF($E$10="Risco do Consumidor",$E$8-D29*$K$8,$E$8+D29*$K$8))</f>
        <v>105.45595396059264</v>
      </c>
      <c r="G29" s="72">
        <f t="shared" ca="1" si="1"/>
        <v>4.9228516513766245E-2</v>
      </c>
      <c r="H29" s="72">
        <f t="shared" ca="1" si="2"/>
        <v>4.9228526042256603E-2</v>
      </c>
      <c r="I29" s="72">
        <f t="shared" ca="1" si="3"/>
        <v>4.9228521278011424E-2</v>
      </c>
    </row>
    <row r="30" spans="3:14">
      <c r="C30" s="70">
        <v>15</v>
      </c>
      <c r="D30" s="73">
        <f ca="1">IF('Avaliacao de Conformidade'!$I$19&lt;&gt;"intervalo","-",IF(ABS($E$11-I28)&lt;=ABS($E$11-I29),D28+(RAND()-0.5)*$M$17/C30,D29+(RAND()-0.5)*$M$17/C30))</f>
        <v>1.6437263151463868</v>
      </c>
      <c r="E30" s="87">
        <f ca="1">IF('Avaliacao de Conformidade'!$I$19&lt;&gt;"intervalo","-",IF($E$10="Risco do Consumidor",$E$7+D30*$K$7,$E$7-D30*$K$7))</f>
        <v>93.698384209079364</v>
      </c>
      <c r="F30" s="87">
        <f ca="1">IF('Avaliacao de Conformidade'!$I$19&lt;&gt;"intervalo","-",IF($E$10="Risco do Consumidor",$E$8-D30*$K$8,$E$8+D30*$K$8))</f>
        <v>105.47975263334743</v>
      </c>
      <c r="G30" s="72">
        <f t="shared" ca="1" si="1"/>
        <v>5.0116373861022315E-2</v>
      </c>
      <c r="H30" s="72">
        <f t="shared" ca="1" si="2"/>
        <v>5.0116382923625524E-2</v>
      </c>
      <c r="I30" s="72">
        <f t="shared" ca="1" si="3"/>
        <v>5.0116378392323919E-2</v>
      </c>
    </row>
    <row r="31" spans="3:14">
      <c r="C31" s="70">
        <v>16</v>
      </c>
      <c r="D31" s="73">
        <f ca="1">IF('Avaliacao de Conformidade'!$I$19&lt;&gt;"intervalo","-",IF(ABS($E$11-I29)&lt;=ABS($E$11-I30),D29+(RAND()-0.5)*$M$17/C31,D30+(RAND()-0.5)*$M$17/C31))</f>
        <v>1.6428033486870584</v>
      </c>
      <c r="E31" s="87">
        <f ca="1">IF('Avaliacao de Conformidade'!$I$19&lt;&gt;"intervalo","-",IF($E$10="Risco do Consumidor",$E$7+D31*$K$7,$E$7-D31*$K$7))</f>
        <v>93.69630753454588</v>
      </c>
      <c r="F31" s="87">
        <f ca="1">IF('Avaliacao de Conformidade'!$I$19&lt;&gt;"intervalo","-",IF($E$10="Risco do Consumidor",$E$8-D31*$K$8,$E$8+D31*$K$8))</f>
        <v>105.48229079111059</v>
      </c>
      <c r="G31" s="72">
        <f t="shared" ca="1" si="1"/>
        <v>5.0211813573797968E-2</v>
      </c>
      <c r="H31" s="72">
        <f t="shared" ca="1" si="2"/>
        <v>5.0211822588039544E-2</v>
      </c>
      <c r="I31" s="72">
        <f t="shared" ca="1" si="3"/>
        <v>5.0211818080918756E-2</v>
      </c>
    </row>
    <row r="32" spans="3:14">
      <c r="C32" s="70">
        <v>17</v>
      </c>
      <c r="D32" s="73">
        <f ca="1">IF('Avaliacao de Conformidade'!$I$19&lt;&gt;"intervalo","-",IF(ABS($E$11-I30)&lt;=ABS($E$11-I31),D30+(RAND()-0.5)*$M$17/C32,D31+(RAND()-0.5)*$M$17/C32))</f>
        <v>1.645728180665891</v>
      </c>
      <c r="E32" s="87">
        <f ca="1">IF('Avaliacao de Conformidade'!$I$19&lt;&gt;"intervalo","-",IF($E$10="Risco do Consumidor",$E$7+D32*$K$7,$E$7-D32*$K$7))</f>
        <v>93.702888406498261</v>
      </c>
      <c r="F32" s="87">
        <f ca="1">IF('Avaliacao de Conformidade'!$I$19&lt;&gt;"intervalo","-",IF($E$10="Risco do Consumidor",$E$8-D32*$K$8,$E$8+D32*$K$8))</f>
        <v>105.4742475031688</v>
      </c>
      <c r="G32" s="72">
        <f t="shared" ca="1" si="1"/>
        <v>4.9909867198472908E-2</v>
      </c>
      <c r="H32" s="72">
        <f t="shared" ca="1" si="2"/>
        <v>4.9909876366838586E-2</v>
      </c>
      <c r="I32" s="72">
        <f t="shared" ca="1" si="3"/>
        <v>4.9909871782655747E-2</v>
      </c>
    </row>
    <row r="33" spans="3:9">
      <c r="C33" s="70">
        <v>18</v>
      </c>
      <c r="D33" s="73">
        <f ca="1">IF('Avaliacao de Conformidade'!$I$19&lt;&gt;"intervalo","-",IF(ABS($E$11-I31)&lt;=ABS($E$11-I32),D31+(RAND()-0.5)*$M$17/C33,D32+(RAND()-0.5)*$M$17/C33))</f>
        <v>1.6509564268787873</v>
      </c>
      <c r="E33" s="87">
        <f ca="1">IF('Avaliacao de Conformidade'!$I$19&lt;&gt;"intervalo","-",IF($E$10="Risco do Consumidor",$E$7+D33*$K$7,$E$7-D33*$K$7))</f>
        <v>93.714651960477269</v>
      </c>
      <c r="F33" s="87">
        <f ca="1">IF('Avaliacao de Conformidade'!$I$19&lt;&gt;"intervalo","-",IF($E$10="Risco do Consumidor",$E$8-D33*$K$8,$E$8+D33*$K$8))</f>
        <v>105.45986982608333</v>
      </c>
      <c r="G33" s="72">
        <f t="shared" ca="1" si="1"/>
        <v>4.9373736261921743E-2</v>
      </c>
      <c r="H33" s="72">
        <f t="shared" ca="1" si="2"/>
        <v>4.9373745712187632E-2</v>
      </c>
      <c r="I33" s="72">
        <f t="shared" ca="1" si="3"/>
        <v>4.9373740987054687E-2</v>
      </c>
    </row>
    <row r="34" spans="3:9">
      <c r="C34" s="70">
        <v>19</v>
      </c>
      <c r="D34" s="73">
        <f ca="1">IF('Avaliacao de Conformidade'!$I$19&lt;&gt;"intervalo","-",IF(ABS($E$11-I32)&lt;=ABS($E$11-I33),D32+(RAND()-0.5)*$M$17/C34,D33+(RAND()-0.5)*$M$17/C34))</f>
        <v>1.64840375027494</v>
      </c>
      <c r="E34" s="87">
        <f ca="1">IF('Avaliacao de Conformidade'!$I$19&lt;&gt;"intervalo","-",IF($E$10="Risco do Consumidor",$E$7+D34*$K$7,$E$7-D34*$K$7))</f>
        <v>93.708908438118613</v>
      </c>
      <c r="F34" s="87">
        <f ca="1">IF('Avaliacao de Conformidade'!$I$19&lt;&gt;"intervalo","-",IF($E$10="Risco do Consumidor",$E$8-D34*$K$8,$E$8+D34*$K$8))</f>
        <v>105.46688968674391</v>
      </c>
      <c r="G34" s="72">
        <f t="shared" ca="1" si="1"/>
        <v>4.9634923483196862E-2</v>
      </c>
      <c r="H34" s="72">
        <f t="shared" ca="1" si="2"/>
        <v>4.9634932794789845E-2</v>
      </c>
      <c r="I34" s="72">
        <f t="shared" ca="1" si="3"/>
        <v>4.9634928138993353E-2</v>
      </c>
    </row>
    <row r="35" spans="3:9">
      <c r="C35" s="70">
        <v>20</v>
      </c>
      <c r="D35" s="73">
        <f ca="1">IF('Avaliacao de Conformidade'!$I$19&lt;&gt;"intervalo","-",IF(ABS($E$11-I33)&lt;=ABS($E$11-I34),D33+(RAND()-0.5)*$M$17/C35,D34+(RAND()-0.5)*$M$17/C35))</f>
        <v>1.6499508393694722</v>
      </c>
      <c r="E35" s="87">
        <f ca="1">IF('Avaliacao de Conformidade'!$I$19&lt;&gt;"intervalo","-",IF($E$10="Risco do Consumidor",$E$7+D35*$K$7,$E$7-D35*$K$7))</f>
        <v>93.712389388581315</v>
      </c>
      <c r="F35" s="87">
        <f ca="1">IF('Avaliacao de Conformidade'!$I$19&lt;&gt;"intervalo","-",IF($E$10="Risco do Consumidor",$E$8-D35*$K$8,$E$8+D35*$K$8))</f>
        <v>105.46263519173395</v>
      </c>
      <c r="G35" s="72">
        <f t="shared" ca="1" si="1"/>
        <v>4.9476495645949276E-2</v>
      </c>
      <c r="H35" s="72">
        <f t="shared" ca="1" si="2"/>
        <v>4.947650504134956E-2</v>
      </c>
      <c r="I35" s="72">
        <f t="shared" ca="1" si="3"/>
        <v>4.9476500343649421E-2</v>
      </c>
    </row>
    <row r="36" spans="3:9">
      <c r="C36" s="70">
        <v>21</v>
      </c>
      <c r="D36" s="73">
        <f ca="1">IF('Avaliacao de Conformidade'!$I$19&lt;&gt;"intervalo","-",IF(ABS($E$11-I34)&lt;=ABS($E$11-I35),D34+(RAND()-0.5)*$M$17/C36,D35+(RAND()-0.5)*$M$17/C36))</f>
        <v>1.6514751384397484</v>
      </c>
      <c r="E36" s="87">
        <f ca="1">IF('Avaliacao de Conformidade'!$I$19&lt;&gt;"intervalo","-",IF($E$10="Risco do Consumidor",$E$7+D36*$K$7,$E$7-D36*$K$7))</f>
        <v>93.715819061489441</v>
      </c>
      <c r="F36" s="87">
        <f ca="1">IF('Avaliacao de Conformidade'!$I$19&lt;&gt;"intervalo","-",IF($E$10="Risco do Consumidor",$E$8-D36*$K$8,$E$8+D36*$K$8))</f>
        <v>105.45844336929069</v>
      </c>
      <c r="G36" s="72">
        <f t="shared" ca="1" si="1"/>
        <v>4.932079660717735E-2</v>
      </c>
      <c r="H36" s="72">
        <f t="shared" ca="1" si="2"/>
        <v>4.9320806085866413E-2</v>
      </c>
      <c r="I36" s="72">
        <f t="shared" ca="1" si="3"/>
        <v>4.9320801346521878E-2</v>
      </c>
    </row>
    <row r="37" spans="3:9">
      <c r="C37" s="70">
        <v>22</v>
      </c>
      <c r="D37" s="73">
        <f ca="1">IF('Avaliacao de Conformidade'!$I$19&lt;&gt;"intervalo","-",IF(ABS($E$11-I35)&lt;=ABS($E$11-I36),D35+(RAND()-0.5)*$M$17/C37,D36+(RAND()-0.5)*$M$17/C37))</f>
        <v>1.6455731636206536</v>
      </c>
      <c r="E37" s="87">
        <f ca="1">IF('Avaliacao de Conformidade'!$I$19&lt;&gt;"intervalo","-",IF($E$10="Risco do Consumidor",$E$7+D37*$K$7,$E$7-D37*$K$7))</f>
        <v>93.702539618146474</v>
      </c>
      <c r="F37" s="87">
        <f ca="1">IF('Avaliacao de Conformidade'!$I$19&lt;&gt;"intervalo","-",IF($E$10="Risco do Consumidor",$E$8-D37*$K$8,$E$8+D37*$K$8))</f>
        <v>105.47467380004321</v>
      </c>
      <c r="G37" s="72">
        <f t="shared" ca="1" si="1"/>
        <v>4.9925834029046767E-2</v>
      </c>
      <c r="H37" s="72">
        <f t="shared" ca="1" si="2"/>
        <v>4.9925843189180051E-2</v>
      </c>
      <c r="I37" s="72">
        <f t="shared" ca="1" si="3"/>
        <v>4.9925838609113413E-2</v>
      </c>
    </row>
    <row r="38" spans="3:9">
      <c r="C38" s="70">
        <v>23</v>
      </c>
      <c r="D38" s="73">
        <f ca="1">IF('Avaliacao de Conformidade'!$I$19&lt;&gt;"intervalo","-",IF(ABS($E$11-I36)&lt;=ABS($E$11-I37),D36+(RAND()-0.5)*$M$17/C38,D37+(RAND()-0.5)*$M$17/C38))</f>
        <v>1.6490140271880338</v>
      </c>
      <c r="E38" s="87">
        <f ca="1">IF('Avaliacao de Conformidade'!$I$19&lt;&gt;"intervalo","-",IF($E$10="Risco do Consumidor",$E$7+D38*$K$7,$E$7-D38*$K$7))</f>
        <v>93.710281561173076</v>
      </c>
      <c r="F38" s="87">
        <f ca="1">IF('Avaliacao de Conformidade'!$I$19&lt;&gt;"intervalo","-",IF($E$10="Risco do Consumidor",$E$8-D38*$K$8,$E$8+D38*$K$8))</f>
        <v>105.46521142523291</v>
      </c>
      <c r="G38" s="72">
        <f t="shared" ca="1" si="1"/>
        <v>4.9572380515504944E-2</v>
      </c>
      <c r="H38" s="72">
        <f t="shared" ca="1" si="2"/>
        <v>4.9572389860070308E-2</v>
      </c>
      <c r="I38" s="72">
        <f t="shared" ca="1" si="3"/>
        <v>4.9572385187787629E-2</v>
      </c>
    </row>
    <row r="39" spans="3:9">
      <c r="C39" s="70">
        <v>24</v>
      </c>
      <c r="D39" s="73">
        <f ca="1">IF('Avaliacao de Conformidade'!$I$19&lt;&gt;"intervalo","-",IF(ABS($E$11-I37)&lt;=ABS($E$11-I38),D37+(RAND()-0.5)*$M$17/C39,D38+(RAND()-0.5)*$M$17/C39))</f>
        <v>1.6470988075895074</v>
      </c>
      <c r="E39" s="87">
        <f ca="1">IF('Avaliacao de Conformidade'!$I$19&lt;&gt;"intervalo","-",IF($E$10="Risco do Consumidor",$E$7+D39*$K$7,$E$7-D39*$K$7))</f>
        <v>93.705972317076387</v>
      </c>
      <c r="F39" s="87">
        <f ca="1">IF('Avaliacao de Conformidade'!$I$19&lt;&gt;"intervalo","-",IF($E$10="Risco do Consumidor",$E$8-D39*$K$8,$E$8+D39*$K$8))</f>
        <v>105.47047827912886</v>
      </c>
      <c r="G39" s="72">
        <f t="shared" ca="1" si="1"/>
        <v>4.9768869096868597E-2</v>
      </c>
      <c r="H39" s="72">
        <f t="shared" ca="1" si="2"/>
        <v>4.9768878338336479E-2</v>
      </c>
      <c r="I39" s="72">
        <f t="shared" ca="1" si="3"/>
        <v>4.9768873717602538E-2</v>
      </c>
    </row>
    <row r="40" spans="3:9">
      <c r="C40" s="70">
        <v>25</v>
      </c>
      <c r="D40" s="73">
        <f ca="1">IF('Avaliacao de Conformidade'!$I$19&lt;&gt;"intervalo","-",IF(ABS($E$11-I38)&lt;=ABS($E$11-I39),D38+(RAND()-0.5)*$M$17/C40,D39+(RAND()-0.5)*$M$17/C40))</f>
        <v>1.6446378350462074</v>
      </c>
      <c r="E40" s="87">
        <f ca="1">IF('Avaliacao de Conformidade'!$I$19&lt;&gt;"intervalo","-",IF($E$10="Risco do Consumidor",$E$7+D40*$K$7,$E$7-D40*$K$7))</f>
        <v>93.700435128853968</v>
      </c>
      <c r="F40" s="87">
        <f ca="1">IF('Avaliacao de Conformidade'!$I$19&lt;&gt;"intervalo","-",IF($E$10="Risco do Consumidor",$E$8-D40*$K$8,$E$8+D40*$K$8))</f>
        <v>105.47724595362293</v>
      </c>
      <c r="G40" s="72">
        <f t="shared" ca="1" si="1"/>
        <v>5.0022259786660396E-2</v>
      </c>
      <c r="H40" s="72">
        <f t="shared" ca="1" si="2"/>
        <v>5.0022268897273445E-2</v>
      </c>
      <c r="I40" s="72">
        <f t="shared" ca="1" si="3"/>
        <v>5.0022264341966924E-2</v>
      </c>
    </row>
    <row r="41" spans="3:9">
      <c r="C41" s="70">
        <v>26</v>
      </c>
      <c r="D41" s="73">
        <f ca="1">IF('Avaliacao de Conformidade'!$I$19&lt;&gt;"intervalo","-",IF(ABS($E$11-I39)&lt;=ABS($E$11-I40),D39+(RAND()-0.5)*$M$17/C41,D40+(RAND()-0.5)*$M$17/C41))</f>
        <v>1.64399646677026</v>
      </c>
      <c r="E41" s="87">
        <f ca="1">IF('Avaliacao de Conformidade'!$I$19&lt;&gt;"intervalo","-",IF($E$10="Risco do Consumidor",$E$7+D41*$K$7,$E$7-D41*$K$7))</f>
        <v>93.698992050233088</v>
      </c>
      <c r="F41" s="87">
        <f ca="1">IF('Avaliacao de Conformidade'!$I$19&lt;&gt;"intervalo","-",IF($E$10="Risco do Consumidor",$E$8-D41*$K$8,$E$8+D41*$K$8))</f>
        <v>105.47900971638178</v>
      </c>
      <c r="G41" s="72">
        <f t="shared" ca="1" si="1"/>
        <v>5.0088466103239589E-2</v>
      </c>
      <c r="H41" s="72">
        <f t="shared" ca="1" si="2"/>
        <v>5.0088475180046325E-2</v>
      </c>
      <c r="I41" s="72">
        <f t="shared" ca="1" si="3"/>
        <v>5.0088470641642957E-2</v>
      </c>
    </row>
    <row r="42" spans="3:9">
      <c r="C42" s="70">
        <v>27</v>
      </c>
      <c r="D42" s="73">
        <f ca="1">IF('Avaliacao de Conformidade'!$I$19&lt;&gt;"intervalo","-",IF(ABS($E$11-I40)&lt;=ABS($E$11-I41),D40+(RAND()-0.5)*$M$17/C42,D41+(RAND()-0.5)*$M$17/C42))</f>
        <v>1.6456385284017352</v>
      </c>
      <c r="E42" s="87">
        <f ca="1">IF('Avaliacao de Conformidade'!$I$19&lt;&gt;"intervalo","-",IF($E$10="Risco do Consumidor",$E$7+D42*$K$7,$E$7-D42*$K$7))</f>
        <v>93.70268668890391</v>
      </c>
      <c r="F42" s="87">
        <f ca="1">IF('Avaliacao de Conformidade'!$I$19&lt;&gt;"intervalo","-",IF($E$10="Risco do Consumidor",$E$8-D42*$K$8,$E$8+D42*$K$8))</f>
        <v>105.47449404689523</v>
      </c>
      <c r="G42" s="72">
        <f t="shared" ca="1" si="1"/>
        <v>4.9919100928352951E-2</v>
      </c>
      <c r="H42" s="72">
        <f t="shared" ca="1" si="2"/>
        <v>4.9919110091956702E-2</v>
      </c>
      <c r="I42" s="72">
        <f t="shared" ca="1" si="3"/>
        <v>4.9919105510154826E-2</v>
      </c>
    </row>
    <row r="43" spans="3:9">
      <c r="C43" s="70">
        <v>28</v>
      </c>
      <c r="D43" s="73">
        <f ca="1">IF('Avaliacao de Conformidade'!$I$19&lt;&gt;"intervalo","-",IF(ABS($E$11-I41)&lt;=ABS($E$11-I42),D41+(RAND()-0.5)*$M$17/C43,D42+(RAND()-0.5)*$M$17/C43))</f>
        <v>1.6456636467333994</v>
      </c>
      <c r="E43" s="87">
        <f ca="1">IF('Avaliacao de Conformidade'!$I$19&lt;&gt;"intervalo","-",IF($E$10="Risco do Consumidor",$E$7+D43*$K$7,$E$7-D43*$K$7))</f>
        <v>93.702743205150142</v>
      </c>
      <c r="F43" s="87">
        <f ca="1">IF('Avaliacao de Conformidade'!$I$19&lt;&gt;"intervalo","-",IF($E$10="Risco do Consumidor",$E$8-D43*$K$8,$E$8+D43*$K$8))</f>
        <v>105.47442497148315</v>
      </c>
      <c r="G43" s="72">
        <f t="shared" ca="1" si="1"/>
        <v>4.9916513729826251E-2</v>
      </c>
      <c r="H43" s="72">
        <f t="shared" ca="1" si="2"/>
        <v>4.9916522894763171E-2</v>
      </c>
      <c r="I43" s="72">
        <f t="shared" ca="1" si="3"/>
        <v>4.9916518312294711E-2</v>
      </c>
    </row>
    <row r="44" spans="3:9">
      <c r="C44" s="70">
        <v>29</v>
      </c>
      <c r="D44" s="73">
        <f ca="1">IF('Avaliacao de Conformidade'!$I$19&lt;&gt;"intervalo","-",IF(ABS($E$11-I42)&lt;=ABS($E$11-I43),D42+(RAND()-0.5)*$M$17/C44,D43+(RAND()-0.5)*$M$17/C44))</f>
        <v>1.6477744722501588</v>
      </c>
      <c r="E44" s="87">
        <f ca="1">IF('Avaliacao de Conformidade'!$I$19&lt;&gt;"intervalo","-",IF($E$10="Risco do Consumidor",$E$7+D44*$K$7,$E$7-D44*$K$7))</f>
        <v>93.707492562562862</v>
      </c>
      <c r="F44" s="87">
        <f ca="1">IF('Avaliacao de Conformidade'!$I$19&lt;&gt;"intervalo","-",IF($E$10="Risco do Consumidor",$E$8-D44*$K$8,$E$8+D44*$K$8))</f>
        <v>105.46862020131206</v>
      </c>
      <c r="G44" s="72">
        <f t="shared" ca="1" si="1"/>
        <v>4.9699479660171526E-2</v>
      </c>
      <c r="H44" s="72">
        <f t="shared" ca="1" si="2"/>
        <v>4.9699488937884465E-2</v>
      </c>
      <c r="I44" s="72">
        <f t="shared" ca="1" si="3"/>
        <v>4.9699484299027999E-2</v>
      </c>
    </row>
    <row r="45" spans="3:9">
      <c r="C45" s="70">
        <v>30</v>
      </c>
      <c r="D45" s="73">
        <f ca="1">IF('Avaliacao de Conformidade'!$I$19&lt;&gt;"intervalo","-",IF(ABS($E$11-I43)&lt;=ABS($E$11-I44),D43+(RAND()-0.5)*$M$17/C45,D44+(RAND()-0.5)*$M$17/C45))</f>
        <v>1.6477648232774833</v>
      </c>
      <c r="E45" s="87">
        <f ca="1">IF('Avaliacao de Conformidade'!$I$19&lt;&gt;"intervalo","-",IF($E$10="Risco do Consumidor",$E$7+D45*$K$7,$E$7-D45*$K$7))</f>
        <v>93.707470852374342</v>
      </c>
      <c r="F45" s="87">
        <f ca="1">IF('Avaliacao de Conformidade'!$I$19&lt;&gt;"intervalo","-",IF($E$10="Risco do Consumidor",$E$8-D45*$K$8,$E$8+D45*$K$8))</f>
        <v>105.46864673598692</v>
      </c>
      <c r="G45" s="72">
        <f t="shared" ca="1" si="1"/>
        <v>4.9700470047186474E-2</v>
      </c>
      <c r="H45" s="72">
        <f t="shared" ca="1" si="2"/>
        <v>4.9700479324380945E-2</v>
      </c>
      <c r="I45" s="72">
        <f t="shared" ca="1" si="3"/>
        <v>4.9700474685783709E-2</v>
      </c>
    </row>
    <row r="46" spans="3:9">
      <c r="C46" s="70">
        <v>31</v>
      </c>
      <c r="D46" s="73">
        <f ca="1">IF('Avaliacao de Conformidade'!$I$19&lt;&gt;"intervalo","-",IF(ABS($E$11-I44)&lt;=ABS($E$11-I45),D44+(RAND()-0.5)*$M$17/C46,D45+(RAND()-0.5)*$M$17/C46))</f>
        <v>1.6490800562244423</v>
      </c>
      <c r="E46" s="87">
        <f ca="1">IF('Avaliacao de Conformidade'!$I$19&lt;&gt;"intervalo","-",IF($E$10="Risco do Consumidor",$E$7+D46*$K$7,$E$7-D46*$K$7))</f>
        <v>93.710430126504988</v>
      </c>
      <c r="F46" s="87">
        <f ca="1">IF('Avaliacao de Conformidade'!$I$19&lt;&gt;"intervalo","-",IF($E$10="Risco do Consumidor",$E$8-D46*$K$8,$E$8+D46*$K$8))</f>
        <v>105.46502984538279</v>
      </c>
      <c r="G46" s="72">
        <f t="shared" ca="1" si="1"/>
        <v>4.9565617438362804E-2</v>
      </c>
      <c r="H46" s="72">
        <f t="shared" ca="1" si="2"/>
        <v>4.9565626786502101E-2</v>
      </c>
      <c r="I46" s="72">
        <f t="shared" ca="1" si="3"/>
        <v>4.9565622112432456E-2</v>
      </c>
    </row>
    <row r="47" spans="3:9">
      <c r="C47" s="70">
        <v>32</v>
      </c>
      <c r="D47" s="73">
        <f ca="1">IF('Avaliacao de Conformidade'!$I$19&lt;&gt;"intervalo","-",IF(ABS($E$11-I45)&lt;=ABS($E$11-I46),D45+(RAND()-0.5)*$M$17/C47,D46+(RAND()-0.5)*$M$17/C47))</f>
        <v>1.6466359465326441</v>
      </c>
      <c r="E47" s="87">
        <f ca="1">IF('Avaliacao de Conformidade'!$I$19&lt;&gt;"intervalo","-",IF($E$10="Risco do Consumidor",$E$7+D47*$K$7,$E$7-D47*$K$7))</f>
        <v>93.704930879698452</v>
      </c>
      <c r="F47" s="87">
        <f ca="1">IF('Avaliacao de Conformidade'!$I$19&lt;&gt;"intervalo","-",IF($E$10="Risco do Consumidor",$E$8-D47*$K$8,$E$8+D47*$K$8))</f>
        <v>105.47175114703523</v>
      </c>
      <c r="G47" s="72">
        <f t="shared" ca="1" si="1"/>
        <v>4.9816448612233027E-2</v>
      </c>
      <c r="H47" s="72">
        <f t="shared" ca="1" si="2"/>
        <v>4.9816457828951603E-2</v>
      </c>
      <c r="I47" s="72">
        <f t="shared" ca="1" si="3"/>
        <v>4.9816453220592319E-2</v>
      </c>
    </row>
    <row r="48" spans="3:9">
      <c r="C48" s="70">
        <v>33</v>
      </c>
      <c r="D48" s="73">
        <f ca="1">IF('Avaliacao de Conformidade'!$I$19&lt;&gt;"intervalo","-",IF(ABS($E$11-I46)&lt;=ABS($E$11-I47),D46+(RAND()-0.5)*$M$17/C48,D47+(RAND()-0.5)*$M$17/C48))</f>
        <v>1.643671711454781</v>
      </c>
      <c r="E48" s="87">
        <f ca="1">IF('Avaliacao de Conformidade'!$I$19&lt;&gt;"intervalo","-",IF($E$10="Risco do Consumidor",$E$7+D48*$K$7,$E$7-D48*$K$7))</f>
        <v>93.698261350773251</v>
      </c>
      <c r="F48" s="87">
        <f ca="1">IF('Avaliacao de Conformidade'!$I$19&lt;&gt;"intervalo","-",IF($E$10="Risco do Consumidor",$E$8-D48*$K$8,$E$8+D48*$K$8))</f>
        <v>105.47990279349935</v>
      </c>
      <c r="G48" s="72">
        <f t="shared" ca="1" si="1"/>
        <v>5.0122016149468734E-2</v>
      </c>
      <c r="H48" s="72">
        <f t="shared" ca="1" si="2"/>
        <v>5.012202520920387E-2</v>
      </c>
      <c r="I48" s="72">
        <f t="shared" ca="1" si="3"/>
        <v>5.0122020679336299E-2</v>
      </c>
    </row>
    <row r="49" spans="3:9">
      <c r="C49" s="70">
        <v>34</v>
      </c>
      <c r="D49" s="73">
        <f ca="1">IF('Avaliacao de Conformidade'!$I$19&lt;&gt;"intervalo","-",IF(ABS($E$11-I47)&lt;=ABS($E$11-I48),D47+(RAND()-0.5)*$M$17/C49,D48+(RAND()-0.5)*$M$17/C49))</f>
        <v>1.6443233519031835</v>
      </c>
      <c r="E49" s="87">
        <f ca="1">IF('Avaliacao de Conformidade'!$I$19&lt;&gt;"intervalo","-",IF($E$10="Risco do Consumidor",$E$7+D49*$K$7,$E$7-D49*$K$7))</f>
        <v>93.699727541782167</v>
      </c>
      <c r="F49" s="87">
        <f ca="1">IF('Avaliacao de Conformidade'!$I$19&lt;&gt;"intervalo","-",IF($E$10="Risco do Consumidor",$E$8-D49*$K$8,$E$8+D49*$K$8))</f>
        <v>105.47811078226624</v>
      </c>
      <c r="G49" s="72">
        <f t="shared" ca="1" si="1"/>
        <v>5.0054714112368497E-2</v>
      </c>
      <c r="H49" s="72">
        <f t="shared" ca="1" si="2"/>
        <v>5.0054723206389942E-2</v>
      </c>
      <c r="I49" s="72">
        <f t="shared" ca="1" si="3"/>
        <v>5.0054718659379216E-2</v>
      </c>
    </row>
    <row r="50" spans="3:9">
      <c r="C50" s="70">
        <v>35</v>
      </c>
      <c r="D50" s="73">
        <f ca="1">IF('Avaliacao de Conformidade'!$I$19&lt;&gt;"intervalo","-",IF(ABS($E$11-I48)&lt;=ABS($E$11-I49),D48+(RAND()-0.5)*$M$17/C50,D49+(RAND()-0.5)*$M$17/C50))</f>
        <v>1.6427160413680819</v>
      </c>
      <c r="E50" s="87">
        <f ca="1">IF('Avaliacao de Conformidade'!$I$19&lt;&gt;"intervalo","-",IF($E$10="Risco do Consumidor",$E$7+D50*$K$7,$E$7-D50*$K$7))</f>
        <v>93.696111093078187</v>
      </c>
      <c r="F50" s="87">
        <f ca="1">IF('Avaliacao de Conformidade'!$I$19&lt;&gt;"intervalo","-",IF($E$10="Risco do Consumidor",$E$8-D50*$K$8,$E$8+D50*$K$8))</f>
        <v>105.48253088623777</v>
      </c>
      <c r="G50" s="72">
        <f t="shared" ca="1" si="1"/>
        <v>5.0220849117105622E-2</v>
      </c>
      <c r="H50" s="72">
        <f t="shared" ca="1" si="2"/>
        <v>5.0220858126785534E-2</v>
      </c>
      <c r="I50" s="72">
        <f t="shared" ca="1" si="3"/>
        <v>5.0220853621945574E-2</v>
      </c>
    </row>
    <row r="51" spans="3:9">
      <c r="C51" s="70">
        <v>36</v>
      </c>
      <c r="D51" s="73">
        <f ca="1">IF('Avaliacao de Conformidade'!$I$19&lt;&gt;"intervalo","-",IF(ABS($E$11-I49)&lt;=ABS($E$11-I50),D49+(RAND()-0.5)*$M$17/C51,D50+(RAND()-0.5)*$M$17/C51))</f>
        <v>1.6440730133767818</v>
      </c>
      <c r="E51" s="87">
        <f ca="1">IF('Avaliacao de Conformidade'!$I$19&lt;&gt;"intervalo","-",IF($E$10="Risco do Consumidor",$E$7+D51*$K$7,$E$7-D51*$K$7))</f>
        <v>93.699164280097762</v>
      </c>
      <c r="F51" s="87">
        <f ca="1">IF('Avaliacao de Conformidade'!$I$19&lt;&gt;"intervalo","-",IF($E$10="Risco do Consumidor",$E$8-D51*$K$8,$E$8+D51*$K$8))</f>
        <v>105.47879921321385</v>
      </c>
      <c r="G51" s="72">
        <f t="shared" ca="1" si="1"/>
        <v>5.0080560781703871E-2</v>
      </c>
      <c r="H51" s="72">
        <f t="shared" ca="1" si="2"/>
        <v>5.0080569862538948E-2</v>
      </c>
      <c r="I51" s="72">
        <f t="shared" ca="1" si="3"/>
        <v>5.0080565322121406E-2</v>
      </c>
    </row>
    <row r="52" spans="3:9">
      <c r="C52" s="70">
        <v>37</v>
      </c>
      <c r="D52" s="73">
        <f ca="1">IF('Avaliacao de Conformidade'!$I$19&lt;&gt;"intervalo","-",IF(ABS($E$11-I50)&lt;=ABS($E$11-I51),D50+(RAND()-0.5)*$M$17/C52,D51+(RAND()-0.5)*$M$17/C52))</f>
        <v>1.6447071411763243</v>
      </c>
      <c r="E52" s="87">
        <f ca="1">IF('Avaliacao de Conformidade'!$I$19&lt;&gt;"intervalo","-",IF($E$10="Risco do Consumidor",$E$7+D52*$K$7,$E$7-D52*$K$7))</f>
        <v>93.700591067646727</v>
      </c>
      <c r="F52" s="87">
        <f ca="1">IF('Avaliacao de Conformidade'!$I$19&lt;&gt;"intervalo","-",IF($E$10="Risco do Consumidor",$E$8-D52*$K$8,$E$8+D52*$K$8))</f>
        <v>105.47705536176511</v>
      </c>
      <c r="G52" s="72">
        <f t="shared" ca="1" si="1"/>
        <v>5.0015109724642667E-2</v>
      </c>
      <c r="H52" s="72">
        <f t="shared" ca="1" si="2"/>
        <v>5.0015118838916059E-2</v>
      </c>
      <c r="I52" s="72">
        <f t="shared" ca="1" si="3"/>
        <v>5.0015114281779363E-2</v>
      </c>
    </row>
    <row r="53" spans="3:9">
      <c r="C53" s="70">
        <v>38</v>
      </c>
      <c r="D53" s="73">
        <f ca="1">IF('Avaliacao de Conformidade'!$I$19&lt;&gt;"intervalo","-",IF(ABS($E$11-I51)&lt;=ABS($E$11-I52),D51+(RAND()-0.5)*$M$17/C53,D52+(RAND()-0.5)*$M$17/C53))</f>
        <v>1.6425206429173078</v>
      </c>
      <c r="E53" s="87">
        <f ca="1">IF('Avaliacao de Conformidade'!$I$19&lt;&gt;"intervalo","-",IF($E$10="Risco do Consumidor",$E$7+D53*$K$7,$E$7-D53*$K$7))</f>
        <v>93.695671446563949</v>
      </c>
      <c r="F53" s="87">
        <f ca="1">IF('Avaliacao de Conformidade'!$I$19&lt;&gt;"intervalo","-",IF($E$10="Risco do Consumidor",$E$8-D53*$K$8,$E$8+D53*$K$8))</f>
        <v>105.4830682319774</v>
      </c>
      <c r="G53" s="72">
        <f t="shared" ca="1" si="1"/>
        <v>5.0241075842546654E-2</v>
      </c>
      <c r="H53" s="72">
        <f t="shared" ca="1" si="2"/>
        <v>5.0241084842025434E-2</v>
      </c>
      <c r="I53" s="72">
        <f t="shared" ca="1" si="3"/>
        <v>5.024108034228604E-2</v>
      </c>
    </row>
    <row r="54" spans="3:9">
      <c r="C54" s="70">
        <v>39</v>
      </c>
      <c r="D54" s="73">
        <f ca="1">IF('Avaliacao de Conformidade'!$I$19&lt;&gt;"intervalo","-",IF(ABS($E$11-I52)&lt;=ABS($E$11-I53),D52+(RAND()-0.5)*$M$17/C54,D53+(RAND()-0.5)*$M$17/C54))</f>
        <v>1.6431035774612417</v>
      </c>
      <c r="E54" s="87">
        <f ca="1">IF('Avaliacao de Conformidade'!$I$19&lt;&gt;"intervalo","-",IF($E$10="Risco do Consumidor",$E$7+D54*$K$7,$E$7-D54*$K$7))</f>
        <v>93.696983049287795</v>
      </c>
      <c r="F54" s="87">
        <f ca="1">IF('Avaliacao de Conformidade'!$I$19&lt;&gt;"intervalo","-",IF($E$10="Risco do Consumidor",$E$8-D54*$K$8,$E$8+D54*$K$8))</f>
        <v>105.48146516198159</v>
      </c>
      <c r="G54" s="72">
        <f t="shared" ca="1" si="1"/>
        <v>5.0180752412778848E-2</v>
      </c>
      <c r="H54" s="72">
        <f t="shared" ca="1" si="2"/>
        <v>5.0180761442724792E-2</v>
      </c>
      <c r="I54" s="72">
        <f t="shared" ca="1" si="3"/>
        <v>5.018075692775182E-2</v>
      </c>
    </row>
    <row r="55" spans="3:9">
      <c r="C55" s="70">
        <v>40</v>
      </c>
      <c r="D55" s="73">
        <f ca="1">IF('Avaliacao de Conformidade'!$I$19&lt;&gt;"intervalo","-",IF(ABS($E$11-I53)&lt;=ABS($E$11-I54),D53+(RAND()-0.5)*$M$17/C55,D54+(RAND()-0.5)*$M$17/C55))</f>
        <v>1.640965092245086</v>
      </c>
      <c r="E55" s="87">
        <f ca="1">IF('Avaliacao de Conformidade'!$I$19&lt;&gt;"intervalo","-",IF($E$10="Risco do Consumidor",$E$7+D55*$K$7,$E$7-D55*$K$7))</f>
        <v>93.692171457551439</v>
      </c>
      <c r="F55" s="87">
        <f ca="1">IF('Avaliacao de Conformidade'!$I$19&lt;&gt;"intervalo","-",IF($E$10="Risco do Consumidor",$E$8-D55*$K$8,$E$8+D55*$K$8))</f>
        <v>105.48734599632601</v>
      </c>
      <c r="G55" s="72">
        <f t="shared" ca="1" si="1"/>
        <v>5.0402330801443726E-2</v>
      </c>
      <c r="H55" s="72">
        <f t="shared" ca="1" si="2"/>
        <v>5.0402339720109234E-2</v>
      </c>
      <c r="I55" s="72">
        <f t="shared" ca="1" si="3"/>
        <v>5.0402335260776476E-2</v>
      </c>
    </row>
    <row r="56" spans="3:9">
      <c r="C56" s="70">
        <v>41</v>
      </c>
      <c r="D56" s="73">
        <f ca="1">IF('Avaliacao de Conformidade'!$I$19&lt;&gt;"intervalo","-",IF(ABS($E$11-I54)&lt;=ABS($E$11-I55),D54+(RAND()-0.5)*$M$17/C56,D55+(RAND()-0.5)*$M$17/C56))</f>
        <v>1.6433795177391504</v>
      </c>
      <c r="E56" s="87">
        <f ca="1">IF('Avaliacao de Conformidade'!$I$19&lt;&gt;"intervalo","-",IF($E$10="Risco do Consumidor",$E$7+D56*$K$7,$E$7-D56*$K$7))</f>
        <v>93.697603914913088</v>
      </c>
      <c r="F56" s="87">
        <f ca="1">IF('Avaliacao de Conformidade'!$I$19&lt;&gt;"intervalo","-",IF($E$10="Risco do Consumidor",$E$8-D56*$K$8,$E$8+D56*$K$8))</f>
        <v>105.48070632621733</v>
      </c>
      <c r="G56" s="72">
        <f t="shared" ca="1" si="1"/>
        <v>5.0152217608693261E-2</v>
      </c>
      <c r="H56" s="72">
        <f t="shared" ca="1" si="2"/>
        <v>5.0152226653095634E-2</v>
      </c>
      <c r="I56" s="72">
        <f t="shared" ca="1" si="3"/>
        <v>5.0152222130894444E-2</v>
      </c>
    </row>
    <row r="57" spans="3:9">
      <c r="C57" s="70">
        <v>42</v>
      </c>
      <c r="D57" s="73">
        <f ca="1">IF('Avaliacao de Conformidade'!$I$19&lt;&gt;"intervalo","-",IF(ABS($E$11-I55)&lt;=ABS($E$11-I56),D55+(RAND()-0.5)*$M$17/C57,D56+(RAND()-0.5)*$M$17/C57))</f>
        <v>1.643884944272612</v>
      </c>
      <c r="E57" s="87">
        <f ca="1">IF('Avaliacao de Conformidade'!$I$19&lt;&gt;"intervalo","-",IF($E$10="Risco do Consumidor",$E$7+D57*$K$7,$E$7-D57*$K$7))</f>
        <v>93.698741124613377</v>
      </c>
      <c r="F57" s="87">
        <f ca="1">IF('Avaliacao de Conformidade'!$I$19&lt;&gt;"intervalo","-",IF($E$10="Risco do Consumidor",$E$8-D57*$K$8,$E$8+D57*$K$8))</f>
        <v>105.47931640325032</v>
      </c>
      <c r="G57" s="72">
        <f t="shared" ca="1" si="1"/>
        <v>5.0099985327208697E-2</v>
      </c>
      <c r="H57" s="72">
        <f t="shared" ca="1" si="2"/>
        <v>5.0099994398149869E-2</v>
      </c>
      <c r="I57" s="72">
        <f t="shared" ca="1" si="3"/>
        <v>5.0099989862679287E-2</v>
      </c>
    </row>
    <row r="58" spans="3:9">
      <c r="C58" s="70">
        <v>43</v>
      </c>
      <c r="D58" s="73">
        <f ca="1">IF('Avaliacao de Conformidade'!$I$19&lt;&gt;"intervalo","-",IF(ABS($E$11-I56)&lt;=ABS($E$11-I57),D56+(RAND()-0.5)*$M$17/C58,D57+(RAND()-0.5)*$M$17/C58))</f>
        <v>1.6432550921850735</v>
      </c>
      <c r="E58" s="87">
        <f ca="1">IF('Avaliacao de Conformidade'!$I$19&lt;&gt;"intervalo","-",IF($E$10="Risco do Consumidor",$E$7+D58*$K$7,$E$7-D58*$K$7))</f>
        <v>93.697323957416415</v>
      </c>
      <c r="F58" s="87">
        <f ca="1">IF('Avaliacao de Conformidade'!$I$19&lt;&gt;"intervalo","-",IF($E$10="Risco do Consumidor",$E$8-D58*$K$8,$E$8+D58*$K$8))</f>
        <v>105.48104849649104</v>
      </c>
      <c r="G58" s="72">
        <f t="shared" ca="1" si="1"/>
        <v>5.0165082772306004E-2</v>
      </c>
      <c r="H58" s="72">
        <f t="shared" ca="1" si="2"/>
        <v>5.0165091810186815E-2</v>
      </c>
      <c r="I58" s="72">
        <f t="shared" ca="1" si="3"/>
        <v>5.0165087291246413E-2</v>
      </c>
    </row>
    <row r="59" spans="3:9">
      <c r="C59" s="70">
        <v>44</v>
      </c>
      <c r="D59" s="73">
        <f ca="1">IF('Avaliacao de Conformidade'!$I$19&lt;&gt;"intervalo","-",IF(ABS($E$11-I57)&lt;=ABS($E$11-I58),D57+(RAND()-0.5)*$M$17/C59,D58+(RAND()-0.5)*$M$17/C59))</f>
        <v>1.6456427691969944</v>
      </c>
      <c r="E59" s="87">
        <f ca="1">IF('Avaliacao de Conformidade'!$I$19&lt;&gt;"intervalo","-",IF($E$10="Risco do Consumidor",$E$7+D59*$K$7,$E$7-D59*$K$7))</f>
        <v>93.702696230693235</v>
      </c>
      <c r="F59" s="87">
        <f ca="1">IF('Avaliacao de Conformidade'!$I$19&lt;&gt;"intervalo","-",IF($E$10="Risco do Consumidor",$E$8-D59*$K$8,$E$8+D59*$K$8))</f>
        <v>105.47448238470827</v>
      </c>
      <c r="G59" s="72">
        <f t="shared" ca="1" si="1"/>
        <v>4.9918664117187858E-2</v>
      </c>
      <c r="H59" s="72">
        <f t="shared" ca="1" si="2"/>
        <v>4.991867328101645E-2</v>
      </c>
      <c r="I59" s="72">
        <f t="shared" ca="1" si="3"/>
        <v>4.9918668699102151E-2</v>
      </c>
    </row>
    <row r="60" spans="3:9">
      <c r="C60" s="70">
        <v>45</v>
      </c>
      <c r="D60" s="73">
        <f ca="1">IF('Avaliacao de Conformidade'!$I$19&lt;&gt;"intervalo","-",IF(ABS($E$11-I58)&lt;=ABS($E$11-I59),D58+(RAND()-0.5)*$M$17/C60,D59+(RAND()-0.5)*$M$17/C60))</f>
        <v>1.6474549105504792</v>
      </c>
      <c r="E60" s="87">
        <f ca="1">IF('Avaliacao de Conformidade'!$I$19&lt;&gt;"intervalo","-",IF($E$10="Risco do Consumidor",$E$7+D60*$K$7,$E$7-D60*$K$7))</f>
        <v>93.706773548738582</v>
      </c>
      <c r="F60" s="87">
        <f ca="1">IF('Avaliacao de Conformidade'!$I$19&lt;&gt;"intervalo","-",IF($E$10="Risco do Consumidor",$E$8-D60*$K$8,$E$8+D60*$K$8))</f>
        <v>105.46949899598619</v>
      </c>
      <c r="G60" s="72">
        <f t="shared" ca="1" si="1"/>
        <v>4.9732288394053317E-2</v>
      </c>
      <c r="H60" s="72">
        <f t="shared" ca="1" si="2"/>
        <v>4.9732297654606988E-2</v>
      </c>
      <c r="I60" s="72">
        <f t="shared" ca="1" si="3"/>
        <v>4.9732293024330153E-2</v>
      </c>
    </row>
    <row r="61" spans="3:9">
      <c r="C61" s="70">
        <v>46</v>
      </c>
      <c r="D61" s="73">
        <f ca="1">IF('Avaliacao de Conformidade'!$I$19&lt;&gt;"intervalo","-",IF(ABS($E$11-I59)&lt;=ABS($E$11-I60),D59+(RAND()-0.5)*$M$17/C61,D60+(RAND()-0.5)*$M$17/C61))</f>
        <v>1.6438696970001718</v>
      </c>
      <c r="E61" s="87">
        <f ca="1">IF('Avaliacao de Conformidade'!$I$19&lt;&gt;"intervalo","-",IF($E$10="Risco do Consumidor",$E$7+D61*$K$7,$E$7-D61*$K$7))</f>
        <v>93.698706818250386</v>
      </c>
      <c r="F61" s="87">
        <f ca="1">IF('Avaliacao de Conformidade'!$I$19&lt;&gt;"intervalo","-",IF($E$10="Risco do Consumidor",$E$8-D61*$K$8,$E$8+D61*$K$8))</f>
        <v>105.47935833324952</v>
      </c>
      <c r="G61" s="72">
        <f t="shared" ca="1" si="1"/>
        <v>5.0101560391001554E-2</v>
      </c>
      <c r="H61" s="72">
        <f t="shared" ca="1" si="2"/>
        <v>5.0101569461140548E-2</v>
      </c>
      <c r="I61" s="72">
        <f t="shared" ca="1" si="3"/>
        <v>5.0101564926071054E-2</v>
      </c>
    </row>
    <row r="62" spans="3:9">
      <c r="C62" s="70">
        <v>47</v>
      </c>
      <c r="D62" s="73">
        <f ca="1">IF('Avaliacao de Conformidade'!$I$19&lt;&gt;"intervalo","-",IF(ABS($E$11-I60)&lt;=ABS($E$11-I61),D60+(RAND()-0.5)*$M$17/C62,D61+(RAND()-0.5)*$M$17/C62))</f>
        <v>1.6452321575557651</v>
      </c>
      <c r="E62" s="87">
        <f ca="1">IF('Avaliacao de Conformidade'!$I$19&lt;&gt;"intervalo","-",IF($E$10="Risco do Consumidor",$E$7+D62*$K$7,$E$7-D62*$K$7))</f>
        <v>93.701772354500477</v>
      </c>
      <c r="F62" s="87">
        <f ca="1">IF('Avaliacao de Conformidade'!$I$19&lt;&gt;"intervalo","-",IF($E$10="Risco do Consumidor",$E$8-D62*$K$8,$E$8+D62*$K$8))</f>
        <v>105.47561156672165</v>
      </c>
      <c r="G62" s="72">
        <f t="shared" ca="1" si="1"/>
        <v>4.9960972156039021E-2</v>
      </c>
      <c r="H62" s="72">
        <f t="shared" ca="1" si="2"/>
        <v>4.9960981298088153E-2</v>
      </c>
      <c r="I62" s="72">
        <f t="shared" ca="1" si="3"/>
        <v>4.9960976727063587E-2</v>
      </c>
    </row>
    <row r="63" spans="3:9">
      <c r="C63" s="70">
        <v>48</v>
      </c>
      <c r="D63" s="73">
        <f ca="1">IF('Avaliacao de Conformidade'!$I$19&lt;&gt;"intervalo","-",IF(ABS($E$11-I61)&lt;=ABS($E$11-I62),D61+(RAND()-0.5)*$M$17/C63,D62+(RAND()-0.5)*$M$17/C63))</f>
        <v>1.6437016187056219</v>
      </c>
      <c r="E63" s="87">
        <f ca="1">IF('Avaliacao de Conformidade'!$I$19&lt;&gt;"intervalo","-",IF($E$10="Risco do Consumidor",$E$7+D63*$K$7,$E$7-D63*$K$7))</f>
        <v>93.698328642087645</v>
      </c>
      <c r="F63" s="87">
        <f ca="1">IF('Avaliacao de Conformidade'!$I$19&lt;&gt;"intervalo","-",IF($E$10="Risco do Consumidor",$E$8-D63*$K$8,$E$8+D63*$K$8))</f>
        <v>105.47982054855954</v>
      </c>
      <c r="G63" s="72">
        <f t="shared" ca="1" si="1"/>
        <v>5.0118925721772296E-2</v>
      </c>
      <c r="H63" s="72">
        <f t="shared" ca="1" si="2"/>
        <v>5.0118934783078647E-2</v>
      </c>
      <c r="I63" s="72">
        <f t="shared" ca="1" si="3"/>
        <v>5.0118930252425475E-2</v>
      </c>
    </row>
    <row r="64" spans="3:9">
      <c r="C64" s="70">
        <v>49</v>
      </c>
      <c r="D64" s="73">
        <f ca="1">IF('Avaliacao de Conformidade'!$I$19&lt;&gt;"intervalo","-",IF(ABS($E$11-I62)&lt;=ABS($E$11-I63),D62+(RAND()-0.5)*$M$17/C64,D63+(RAND()-0.5)*$M$17/C64))</f>
        <v>1.6470360794846859</v>
      </c>
      <c r="E64" s="87">
        <f ca="1">IF('Avaliacao de Conformidade'!$I$19&lt;&gt;"intervalo","-",IF($E$10="Risco do Consumidor",$E$7+D64*$K$7,$E$7-D64*$K$7))</f>
        <v>93.70583117884054</v>
      </c>
      <c r="F64" s="87">
        <f ca="1">IF('Avaliacao de Conformidade'!$I$19&lt;&gt;"intervalo","-",IF($E$10="Risco do Consumidor",$E$8-D64*$K$8,$E$8+D64*$K$8))</f>
        <v>105.47065078141712</v>
      </c>
      <c r="G64" s="72">
        <f t="shared" ca="1" si="1"/>
        <v>4.9775315069098353E-2</v>
      </c>
      <c r="H64" s="72">
        <f t="shared" ca="1" si="2"/>
        <v>4.9775324307208532E-2</v>
      </c>
      <c r="I64" s="72">
        <f t="shared" ca="1" si="3"/>
        <v>4.9775319688153442E-2</v>
      </c>
    </row>
    <row r="65" spans="3:9">
      <c r="C65" s="70">
        <v>50</v>
      </c>
      <c r="D65" s="73">
        <f ca="1">IF('Avaliacao de Conformidade'!$I$19&lt;&gt;"intervalo","-",IF(ABS($E$11-I63)&lt;=ABS($E$11-I64),D63+(RAND()-0.5)*$M$17/C65,D64+(RAND()-0.5)*$M$17/C65))</f>
        <v>1.644446855596351</v>
      </c>
      <c r="E65" s="87">
        <f ca="1">IF('Avaliacao de Conformidade'!$I$19&lt;&gt;"intervalo","-",IF($E$10="Risco do Consumidor",$E$7+D65*$K$7,$E$7-D65*$K$7))</f>
        <v>93.700005425091788</v>
      </c>
      <c r="F65" s="87">
        <f ca="1">IF('Avaliacao de Conformidade'!$I$19&lt;&gt;"intervalo","-",IF($E$10="Risco do Consumidor",$E$8-D65*$K$8,$E$8+D65*$K$8))</f>
        <v>105.47777114711003</v>
      </c>
      <c r="G65" s="72">
        <f t="shared" ca="1" si="1"/>
        <v>5.0041966661204224E-2</v>
      </c>
      <c r="H65" s="72">
        <f t="shared" ca="1" si="2"/>
        <v>5.0041975761737814E-2</v>
      </c>
      <c r="I65" s="72">
        <f t="shared" ca="1" si="3"/>
        <v>5.0041971211471019E-2</v>
      </c>
    </row>
    <row r="66" spans="3:9">
      <c r="C66" s="70">
        <v>51</v>
      </c>
      <c r="D66" s="73">
        <f ca="1">IF('Avaliacao de Conformidade'!$I$19&lt;&gt;"intervalo","-",IF(ABS($E$11-I64)&lt;=ABS($E$11-I65),D64+(RAND()-0.5)*$M$17/C66,D65+(RAND()-0.5)*$M$17/C66))</f>
        <v>1.645512548285788</v>
      </c>
      <c r="E66" s="87">
        <f ca="1">IF('Avaliacao de Conformidade'!$I$19&lt;&gt;"intervalo","-",IF($E$10="Risco do Consumidor",$E$7+D66*$K$7,$E$7-D66*$K$7))</f>
        <v>93.702403233643025</v>
      </c>
      <c r="F66" s="87">
        <f ca="1">IF('Avaliacao de Conformidade'!$I$19&lt;&gt;"intervalo","-",IF($E$10="Risco do Consumidor",$E$8-D66*$K$8,$E$8+D66*$K$8))</f>
        <v>105.47484049221408</v>
      </c>
      <c r="G66" s="72">
        <f t="shared" ca="1" si="1"/>
        <v>4.9932078545638373E-2</v>
      </c>
      <c r="H66" s="72">
        <f t="shared" ca="1" si="2"/>
        <v>4.9932087702554417E-2</v>
      </c>
      <c r="I66" s="72">
        <f t="shared" ca="1" si="3"/>
        <v>4.9932083124096395E-2</v>
      </c>
    </row>
    <row r="67" spans="3:9">
      <c r="C67" s="70">
        <v>52</v>
      </c>
      <c r="D67" s="73">
        <f ca="1">IF('Avaliacao de Conformidade'!$I$19&lt;&gt;"intervalo","-",IF(ABS($E$11-I65)&lt;=ABS($E$11-I66),D65+(RAND()-0.5)*$M$17/C67,D66+(RAND()-0.5)*$M$17/C67))</f>
        <v>1.6455577036411764</v>
      </c>
      <c r="E67" s="87">
        <f ca="1">IF('Avaliacao de Conformidade'!$I$19&lt;&gt;"intervalo","-",IF($E$10="Risco do Consumidor",$E$7+D67*$K$7,$E$7-D67*$K$7))</f>
        <v>93.702504833192648</v>
      </c>
      <c r="F67" s="87">
        <f ca="1">IF('Avaliacao de Conformidade'!$I$19&lt;&gt;"intervalo","-",IF($E$10="Risco do Consumidor",$E$8-D67*$K$8,$E$8+D67*$K$8))</f>
        <v>105.47471631498676</v>
      </c>
      <c r="G67" s="72">
        <f t="shared" ca="1" si="1"/>
        <v>4.9927426637779902E-2</v>
      </c>
      <c r="H67" s="72">
        <f t="shared" ca="1" si="2"/>
        <v>4.992743579709228E-2</v>
      </c>
      <c r="I67" s="72">
        <f t="shared" ca="1" si="3"/>
        <v>4.9927431217436091E-2</v>
      </c>
    </row>
    <row r="68" spans="3:9">
      <c r="C68" s="70">
        <v>53</v>
      </c>
      <c r="D68" s="73">
        <f ca="1">IF('Avaliacao de Conformidade'!$I$19&lt;&gt;"intervalo","-",IF(ABS($E$11-I66)&lt;=ABS($E$11-I67),D66+(RAND()-0.5)*$M$17/C68,D67+(RAND()-0.5)*$M$17/C68))</f>
        <v>1.6453354982379533</v>
      </c>
      <c r="E68" s="87">
        <f ca="1">IF('Avaliacao de Conformidade'!$I$19&lt;&gt;"intervalo","-",IF($E$10="Risco do Consumidor",$E$7+D68*$K$7,$E$7-D68*$K$7))</f>
        <v>93.702004871035399</v>
      </c>
      <c r="F68" s="87">
        <f ca="1">IF('Avaliacao de Conformidade'!$I$19&lt;&gt;"intervalo","-",IF($E$10="Risco do Consumidor",$E$8-D68*$K$8,$E$8+D68*$K$8))</f>
        <v>105.47532737984562</v>
      </c>
      <c r="G68" s="72">
        <f t="shared" ca="1" si="1"/>
        <v>4.9950321588778886E-2</v>
      </c>
      <c r="H68" s="72">
        <f t="shared" ca="1" si="2"/>
        <v>4.9950330736304276E-2</v>
      </c>
      <c r="I68" s="72">
        <f t="shared" ca="1" si="3"/>
        <v>4.9950326162541581E-2</v>
      </c>
    </row>
    <row r="69" spans="3:9">
      <c r="C69" s="70">
        <v>54</v>
      </c>
      <c r="D69" s="73">
        <f ca="1">IF('Avaliacao de Conformidade'!$I$19&lt;&gt;"intervalo","-",IF(ABS($E$11-I67)&lt;=ABS($E$11-I68),D67+(RAND()-0.5)*$M$17/C69,D68+(RAND()-0.5)*$M$17/C69))</f>
        <v>1.6438561310854178</v>
      </c>
      <c r="E69" s="87">
        <f ca="1">IF('Avaliacao de Conformidade'!$I$19&lt;&gt;"intervalo","-",IF($E$10="Risco do Consumidor",$E$7+D69*$K$7,$E$7-D69*$K$7))</f>
        <v>93.698676294942189</v>
      </c>
      <c r="F69" s="87">
        <f ca="1">IF('Avaliacao de Conformidade'!$I$19&lt;&gt;"intervalo","-",IF($E$10="Risco do Consumidor",$E$8-D69*$K$8,$E$8+D69*$K$8))</f>
        <v>105.4793956395151</v>
      </c>
      <c r="G69" s="72">
        <f t="shared" ca="1" si="1"/>
        <v>5.010296180146797E-2</v>
      </c>
      <c r="H69" s="72">
        <f t="shared" ca="1" si="2"/>
        <v>5.0102970870893972E-2</v>
      </c>
      <c r="I69" s="72">
        <f t="shared" ca="1" si="3"/>
        <v>5.0102966336180971E-2</v>
      </c>
    </row>
    <row r="70" spans="3:9">
      <c r="C70" s="70">
        <v>55</v>
      </c>
      <c r="D70" s="73">
        <f ca="1">IF('Avaliacao de Conformidade'!$I$19&lt;&gt;"intervalo","-",IF(ABS($E$11-I68)&lt;=ABS($E$11-I69),D68+(RAND()-0.5)*$M$17/C70,D69+(RAND()-0.5)*$M$17/C70))</f>
        <v>1.6460981870845846</v>
      </c>
      <c r="E70" s="87">
        <f ca="1">IF('Avaliacao de Conformidade'!$I$19&lt;&gt;"intervalo","-",IF($E$10="Risco do Consumidor",$E$7+D70*$K$7,$E$7-D70*$K$7))</f>
        <v>93.703720920940313</v>
      </c>
      <c r="F70" s="87">
        <f ca="1">IF('Avaliacao de Conformidade'!$I$19&lt;&gt;"intervalo","-",IF($E$10="Risco do Consumidor",$E$8-D70*$K$8,$E$8+D70*$K$8))</f>
        <v>105.47322998551739</v>
      </c>
      <c r="G70" s="72">
        <f t="shared" ca="1" si="1"/>
        <v>4.9871772819969754E-2</v>
      </c>
      <c r="H70" s="72">
        <f t="shared" ca="1" si="2"/>
        <v>4.9871782008013912E-2</v>
      </c>
      <c r="I70" s="72">
        <f t="shared" ca="1" si="3"/>
        <v>4.9871777413991833E-2</v>
      </c>
    </row>
    <row r="71" spans="3:9">
      <c r="C71" s="70">
        <v>56</v>
      </c>
      <c r="D71" s="73">
        <f ca="1">IF('Avaliacao de Conformidade'!$I$19&lt;&gt;"intervalo","-",IF(ABS($E$11-I69)&lt;=ABS($E$11-I70),D69+(RAND()-0.5)*$M$17/C71,D70+(RAND()-0.5)*$M$17/C71))</f>
        <v>1.6451389477348981</v>
      </c>
      <c r="E71" s="87">
        <f ca="1">IF('Avaliacao de Conformidade'!$I$19&lt;&gt;"intervalo","-",IF($E$10="Risco do Consumidor",$E$7+D71*$K$7,$E$7-D71*$K$7))</f>
        <v>93.701562632403522</v>
      </c>
      <c r="F71" s="87">
        <f ca="1">IF('Avaliacao de Conformidade'!$I$19&lt;&gt;"intervalo","-",IF($E$10="Risco do Consumidor",$E$8-D71*$K$8,$E$8+D71*$K$8))</f>
        <v>105.47586789372903</v>
      </c>
      <c r="G71" s="72">
        <f t="shared" ca="1" si="1"/>
        <v>4.9970580162971921E-2</v>
      </c>
      <c r="H71" s="72">
        <f t="shared" ca="1" si="2"/>
        <v>4.9970589300083496E-2</v>
      </c>
      <c r="I71" s="72">
        <f t="shared" ca="1" si="3"/>
        <v>4.9970584731527712E-2</v>
      </c>
    </row>
    <row r="72" spans="3:9">
      <c r="C72" s="70">
        <v>57</v>
      </c>
      <c r="D72" s="73">
        <f ca="1">IF('Avaliacao de Conformidade'!$I$19&lt;&gt;"intervalo","-",IF(ABS($E$11-I70)&lt;=ABS($E$11-I71),D70+(RAND()-0.5)*$M$17/C72,D71+(RAND()-0.5)*$M$17/C72))</f>
        <v>1.6453907902909353</v>
      </c>
      <c r="E72" s="87">
        <f ca="1">IF('Avaliacao de Conformidade'!$I$19&lt;&gt;"intervalo","-",IF($E$10="Risco do Consumidor",$E$7+D72*$K$7,$E$7-D72*$K$7))</f>
        <v>93.702129278154601</v>
      </c>
      <c r="F72" s="87">
        <f ca="1">IF('Avaliacao de Conformidade'!$I$19&lt;&gt;"intervalo","-",IF($E$10="Risco do Consumidor",$E$8-D72*$K$8,$E$8+D72*$K$8))</f>
        <v>105.47517532669993</v>
      </c>
      <c r="G72" s="72">
        <f t="shared" ca="1" si="1"/>
        <v>4.994462378545092E-2</v>
      </c>
      <c r="H72" s="72">
        <f t="shared" ca="1" si="2"/>
        <v>4.9944632935907729E-2</v>
      </c>
      <c r="I72" s="72">
        <f t="shared" ca="1" si="3"/>
        <v>4.9944628360679325E-2</v>
      </c>
    </row>
    <row r="73" spans="3:9">
      <c r="C73" s="70">
        <v>58</v>
      </c>
      <c r="D73" s="73">
        <f ca="1">IF('Avaliacao de Conformidade'!$I$19&lt;&gt;"intervalo","-",IF(ABS($E$11-I71)&lt;=ABS($E$11-I72),D71+(RAND()-0.5)*$M$17/C73,D72+(RAND()-0.5)*$M$17/C73))</f>
        <v>1.6452407468457901</v>
      </c>
      <c r="E73" s="87">
        <f ca="1">IF('Avaliacao de Conformidade'!$I$19&lt;&gt;"intervalo","-",IF($E$10="Risco do Consumidor",$E$7+D73*$K$7,$E$7-D73*$K$7))</f>
        <v>93.701791680403034</v>
      </c>
      <c r="F73" s="87">
        <f ca="1">IF('Avaliacao de Conformidade'!$I$19&lt;&gt;"intervalo","-",IF($E$10="Risco do Consumidor",$E$8-D73*$K$8,$E$8+D73*$K$8))</f>
        <v>105.47558794617407</v>
      </c>
      <c r="G73" s="72">
        <f t="shared" ca="1" si="1"/>
        <v>4.996008685182092E-2</v>
      </c>
      <c r="H73" s="72">
        <f t="shared" ca="1" si="2"/>
        <v>4.9960095994324764E-2</v>
      </c>
      <c r="I73" s="72">
        <f t="shared" ca="1" si="3"/>
        <v>4.9960091423072839E-2</v>
      </c>
    </row>
    <row r="74" spans="3:9">
      <c r="C74" s="70">
        <v>59</v>
      </c>
      <c r="D74" s="73">
        <f ca="1">IF('Avaliacao de Conformidade'!$I$19&lt;&gt;"intervalo","-",IF(ABS($E$11-I72)&lt;=ABS($E$11-I73),D72+(RAND()-0.5)*$M$17/C74,D73+(RAND()-0.5)*$M$17/C74))</f>
        <v>1.6466938440096011</v>
      </c>
      <c r="E74" s="87">
        <f ca="1">IF('Avaliacao de Conformidade'!$I$19&lt;&gt;"intervalo","-",IF($E$10="Risco do Consumidor",$E$7+D74*$K$7,$E$7-D74*$K$7))</f>
        <v>93.705061149021603</v>
      </c>
      <c r="F74" s="87">
        <f ca="1">IF('Avaliacao de Conformidade'!$I$19&lt;&gt;"intervalo","-",IF($E$10="Risco do Consumidor",$E$8-D74*$K$8,$E$8+D74*$K$8))</f>
        <v>105.4715919289736</v>
      </c>
      <c r="G74" s="72">
        <f t="shared" ca="1" si="1"/>
        <v>4.9810495092263839E-2</v>
      </c>
      <c r="H74" s="72">
        <f t="shared" ca="1" si="2"/>
        <v>4.9810504312074351E-2</v>
      </c>
      <c r="I74" s="72">
        <f t="shared" ca="1" si="3"/>
        <v>4.9810499702169095E-2</v>
      </c>
    </row>
    <row r="75" spans="3:9">
      <c r="C75" s="70">
        <v>60</v>
      </c>
      <c r="D75" s="73">
        <f ca="1">IF('Avaliacao de Conformidade'!$I$19&lt;&gt;"intervalo","-",IF(ABS($E$11-I73)&lt;=ABS($E$11-I74),D73+(RAND()-0.5)*$M$17/C75,D74+(RAND()-0.5)*$M$17/C75))</f>
        <v>1.6448289405185592</v>
      </c>
      <c r="E75" s="87">
        <f ca="1">IF('Avaliacao de Conformidade'!$I$19&lt;&gt;"intervalo","-",IF($E$10="Risco do Consumidor",$E$7+D75*$K$7,$E$7-D75*$K$7))</f>
        <v>93.700865116166753</v>
      </c>
      <c r="F75" s="87">
        <f ca="1">IF('Avaliacao de Conformidade'!$I$19&lt;&gt;"intervalo","-",IF($E$10="Risco do Consumidor",$E$8-D75*$K$8,$E$8+D75*$K$8))</f>
        <v>105.47672041357396</v>
      </c>
      <c r="G75" s="72">
        <f t="shared" ca="1" si="1"/>
        <v>5.0002546102977427E-2</v>
      </c>
      <c r="H75" s="72">
        <f t="shared" ca="1" si="2"/>
        <v>5.0002555223686761E-2</v>
      </c>
      <c r="I75" s="72">
        <f t="shared" ca="1" si="3"/>
        <v>5.000255066333209E-2</v>
      </c>
    </row>
    <row r="76" spans="3:9">
      <c r="C76" s="70">
        <v>61</v>
      </c>
      <c r="D76" s="73">
        <f ca="1">IF('Avaliacao de Conformidade'!$I$19&lt;&gt;"intervalo","-",IF(ABS($E$11-I74)&lt;=ABS($E$11-I75),D74+(RAND()-0.5)*$M$17/C76,D75+(RAND()-0.5)*$M$17/C76))</f>
        <v>1.6445415686961509</v>
      </c>
      <c r="E76" s="87">
        <f ca="1">IF('Avaliacao de Conformidade'!$I$19&lt;&gt;"intervalo","-",IF($E$10="Risco do Consumidor",$E$7+D76*$K$7,$E$7-D76*$K$7))</f>
        <v>93.700218529566342</v>
      </c>
      <c r="F76" s="87">
        <f ca="1">IF('Avaliacao de Conformidade'!$I$19&lt;&gt;"intervalo","-",IF($E$10="Risco do Consumidor",$E$8-D76*$K$8,$E$8+D76*$K$8))</f>
        <v>105.47751068608558</v>
      </c>
      <c r="G76" s="72">
        <f t="shared" ca="1" si="1"/>
        <v>5.0032192589054371E-2</v>
      </c>
      <c r="H76" s="72">
        <f t="shared" ca="1" si="2"/>
        <v>5.0032201694585374E-2</v>
      </c>
      <c r="I76" s="72">
        <f t="shared" ca="1" si="3"/>
        <v>5.0032197141819876E-2</v>
      </c>
    </row>
    <row r="77" spans="3:9">
      <c r="C77" s="70">
        <v>62</v>
      </c>
      <c r="D77" s="73">
        <f ca="1">IF('Avaliacao de Conformidade'!$I$19&lt;&gt;"intervalo","-",IF(ABS($E$11-I75)&lt;=ABS($E$11-I76),D75+(RAND()-0.5)*$M$17/C77,D76+(RAND()-0.5)*$M$17/C77))</f>
        <v>1.6457960707366659</v>
      </c>
      <c r="E77" s="87">
        <f ca="1">IF('Avaliacao de Conformidade'!$I$19&lt;&gt;"intervalo","-",IF($E$10="Risco do Consumidor",$E$7+D77*$K$7,$E$7-D77*$K$7))</f>
        <v>93.703041159157493</v>
      </c>
      <c r="F77" s="87">
        <f ca="1">IF('Avaliacao de Conformidade'!$I$19&lt;&gt;"intervalo","-",IF($E$10="Risco do Consumidor",$E$8-D77*$K$8,$E$8+D77*$K$8))</f>
        <v>105.47406080547417</v>
      </c>
      <c r="G77" s="72">
        <f t="shared" ca="1" si="1"/>
        <v>4.9902875770868486E-2</v>
      </c>
      <c r="H77" s="72">
        <f t="shared" ca="1" si="2"/>
        <v>4.9902884942841293E-2</v>
      </c>
      <c r="I77" s="72">
        <f t="shared" ca="1" si="3"/>
        <v>4.990288035685489E-2</v>
      </c>
    </row>
    <row r="78" spans="3:9">
      <c r="C78" s="70">
        <v>63</v>
      </c>
      <c r="D78" s="73">
        <f ca="1">IF('Avaliacao de Conformidade'!$I$19&lt;&gt;"intervalo","-",IF(ABS($E$11-I76)&lt;=ABS($E$11-I77),D76+(RAND()-0.5)*$M$17/C78,D77+(RAND()-0.5)*$M$17/C78))</f>
        <v>1.6443189399934219</v>
      </c>
      <c r="E78" s="87">
        <f ca="1">IF('Avaliacao de Conformidade'!$I$19&lt;&gt;"intervalo","-",IF($E$10="Risco do Consumidor",$E$7+D78*$K$7,$E$7-D78*$K$7))</f>
        <v>93.699717614985204</v>
      </c>
      <c r="F78" s="87">
        <f ca="1">IF('Avaliacao de Conformidade'!$I$19&lt;&gt;"intervalo","-",IF($E$10="Risco do Consumidor",$E$8-D78*$K$8,$E$8+D78*$K$8))</f>
        <v>105.47812291501809</v>
      </c>
      <c r="G78" s="72">
        <f t="shared" ca="1" si="1"/>
        <v>5.0055169536152314E-2</v>
      </c>
      <c r="H78" s="72">
        <f t="shared" ca="1" si="2"/>
        <v>5.0055178629941403E-2</v>
      </c>
      <c r="I78" s="72">
        <f t="shared" ca="1" si="3"/>
        <v>5.0055174083046855E-2</v>
      </c>
    </row>
    <row r="79" spans="3:9">
      <c r="C79" s="70">
        <v>64</v>
      </c>
      <c r="D79" s="73">
        <f ca="1">IF('Avaliacao de Conformidade'!$I$19&lt;&gt;"intervalo","-",IF(ABS($E$11-I77)&lt;=ABS($E$11-I78),D77+(RAND()-0.5)*$M$17/C79,D78+(RAND()-0.5)*$M$17/C79))</f>
        <v>1.643872022895333</v>
      </c>
      <c r="E79" s="87">
        <f ca="1">IF('Avaliacao de Conformidade'!$I$19&lt;&gt;"intervalo","-",IF($E$10="Risco do Consumidor",$E$7+D79*$K$7,$E$7-D79*$K$7))</f>
        <v>93.698712051514505</v>
      </c>
      <c r="F79" s="87">
        <f ca="1">IF('Avaliacao de Conformidade'!$I$19&lt;&gt;"intervalo","-",IF($E$10="Risco do Consumidor",$E$8-D79*$K$8,$E$8+D79*$K$8))</f>
        <v>105.47935193703783</v>
      </c>
      <c r="G79" s="72">
        <f t="shared" ca="1" si="1"/>
        <v>5.0101320120344538E-2</v>
      </c>
      <c r="H79" s="72">
        <f t="shared" ca="1" si="2"/>
        <v>5.0101329190606246E-2</v>
      </c>
      <c r="I79" s="72">
        <f t="shared" ca="1" si="3"/>
        <v>5.0101324655475392E-2</v>
      </c>
    </row>
    <row r="80" spans="3:9">
      <c r="C80" s="70">
        <v>65</v>
      </c>
      <c r="D80" s="73">
        <f ca="1">IF('Avaliacao de Conformidade'!$I$19&lt;&gt;"intervalo","-",IF(ABS($E$11-I78)&lt;=ABS($E$11-I79),D78+(RAND()-0.5)*$M$17/C80,D79+(RAND()-0.5)*$M$17/C80))</f>
        <v>1.6440612458850028</v>
      </c>
      <c r="E80" s="87">
        <f ca="1">IF('Avaliacao de Conformidade'!$I$19&lt;&gt;"intervalo","-",IF($E$10="Risco do Consumidor",$E$7+D80*$K$7,$E$7-D80*$K$7))</f>
        <v>93.699137803241257</v>
      </c>
      <c r="F80" s="87">
        <f ca="1">IF('Avaliacao de Conformidade'!$I$19&lt;&gt;"intervalo","-",IF($E$10="Risco do Consumidor",$E$8-D80*$K$8,$E$8+D80*$K$8))</f>
        <v>105.47883157381624</v>
      </c>
      <c r="G80" s="72">
        <f t="shared" ref="G80:G143" ca="1" si="4">IF(E80="-","-",IF($G$13="Risco do Consumidor",_xlfn.NORM.DIST($E$7,E80,$K$7,TRUE)+(1-_xlfn.NORM.DIST($E$8,E80,$K$7,TRUE)),(_xlfn.NORM.DIST($E$8,E80,$K$7,TRUE)-_xlfn.NORM.DIST($E$7,E80,$K$7,TRUE))))</f>
        <v>5.0081776000207717E-2</v>
      </c>
      <c r="H80" s="72">
        <f t="shared" ref="H80:H143" ca="1" si="5">IF(F80="-","-",IF($G$13="Risco do Consumidor",_xlfn.NORM.DIST($E$7,F80,$K$8,TRUE)+(1-_xlfn.NORM.DIST($E$8,F80,$K$8,TRUE)),(_xlfn.NORM.DIST($E$8,F80,$K$8,TRUE)-_xlfn.NORM.DIST($E$7,F80,$K$8,TRUE))))</f>
        <v>5.0081785080423144E-2</v>
      </c>
      <c r="I80" s="72">
        <f t="shared" ref="I80:I143" ca="1" si="6">IF(COUNT(G80:H80)=0,"-",AVERAGE(G80:H80))</f>
        <v>5.0081780540315431E-2</v>
      </c>
    </row>
    <row r="81" spans="3:9">
      <c r="C81" s="70">
        <v>66</v>
      </c>
      <c r="D81" s="73">
        <f ca="1">IF('Avaliacao de Conformidade'!$I$19&lt;&gt;"intervalo","-",IF(ABS($E$11-I79)&lt;=ABS($E$11-I80),D79+(RAND()-0.5)*$M$17/C81,D80+(RAND()-0.5)*$M$17/C81))</f>
        <v>1.6452874909391406</v>
      </c>
      <c r="E81" s="87">
        <f ca="1">IF('Avaliacao de Conformidade'!$I$19&lt;&gt;"intervalo","-",IF($E$10="Risco do Consumidor",$E$7+D81*$K$7,$E$7-D81*$K$7))</f>
        <v>93.701896854613068</v>
      </c>
      <c r="F81" s="87">
        <f ca="1">IF('Avaliacao de Conformidade'!$I$19&lt;&gt;"intervalo","-",IF($E$10="Risco do Consumidor",$E$8-D81*$K$8,$E$8+D81*$K$8))</f>
        <v>105.47545939991737</v>
      </c>
      <c r="G81" s="72">
        <f t="shared" ca="1" si="4"/>
        <v>4.9955269124249232E-2</v>
      </c>
      <c r="H81" s="72">
        <f t="shared" ca="1" si="5"/>
        <v>4.9955278269230199E-2</v>
      </c>
      <c r="I81" s="72">
        <f t="shared" ca="1" si="6"/>
        <v>4.9955273696739716E-2</v>
      </c>
    </row>
    <row r="82" spans="3:9">
      <c r="C82" s="70">
        <v>67</v>
      </c>
      <c r="D82" s="73">
        <f ca="1">IF('Avaliacao de Conformidade'!$I$19&lt;&gt;"intervalo","-",IF(ABS($E$11-I80)&lt;=ABS($E$11-I81),D80+(RAND()-0.5)*$M$17/C82,D81+(RAND()-0.5)*$M$17/C82))</f>
        <v>1.6438743998731398</v>
      </c>
      <c r="E82" s="87">
        <f ca="1">IF('Avaliacao de Conformidade'!$I$19&lt;&gt;"intervalo","-",IF($E$10="Risco do Consumidor",$E$7+D82*$K$7,$E$7-D82*$K$7))</f>
        <v>93.698717399714567</v>
      </c>
      <c r="F82" s="87">
        <f ca="1">IF('Avaliacao de Conformidade'!$I$19&lt;&gt;"intervalo","-",IF($E$10="Risco do Consumidor",$E$8-D82*$K$8,$E$8+D82*$K$8))</f>
        <v>105.47934540034886</v>
      </c>
      <c r="G82" s="72">
        <f t="shared" ca="1" si="4"/>
        <v>5.0101074573674964E-2</v>
      </c>
      <c r="H82" s="72">
        <f t="shared" ca="1" si="5"/>
        <v>5.0101083644061455E-2</v>
      </c>
      <c r="I82" s="72">
        <f t="shared" ca="1" si="6"/>
        <v>5.0101079108868213E-2</v>
      </c>
    </row>
    <row r="83" spans="3:9">
      <c r="C83" s="70">
        <v>68</v>
      </c>
      <c r="D83" s="73">
        <f ca="1">IF('Avaliacao de Conformidade'!$I$19&lt;&gt;"intervalo","-",IF(ABS($E$11-I81)&lt;=ABS($E$11-I82),D81+(RAND()-0.5)*$M$17/C83,D82+(RAND()-0.5)*$M$17/C83))</f>
        <v>1.6457627793162253</v>
      </c>
      <c r="E83" s="87">
        <f ca="1">IF('Avaliacao de Conformidade'!$I$19&lt;&gt;"intervalo","-",IF($E$10="Risco do Consumidor",$E$7+D83*$K$7,$E$7-D83*$K$7))</f>
        <v>93.702966253461511</v>
      </c>
      <c r="F83" s="87">
        <f ca="1">IF('Avaliacao de Conformidade'!$I$19&lt;&gt;"intervalo","-",IF($E$10="Risco do Consumidor",$E$8-D83*$K$8,$E$8+D83*$K$8))</f>
        <v>105.47415235688038</v>
      </c>
      <c r="G83" s="72">
        <f t="shared" ca="1" si="4"/>
        <v>4.9906304076753866E-2</v>
      </c>
      <c r="H83" s="72">
        <f t="shared" ca="1" si="5"/>
        <v>4.990631324695792E-2</v>
      </c>
      <c r="I83" s="72">
        <f t="shared" ca="1" si="6"/>
        <v>4.9906308661855893E-2</v>
      </c>
    </row>
    <row r="84" spans="3:9">
      <c r="C84" s="70">
        <v>69</v>
      </c>
      <c r="D84" s="73">
        <f ca="1">IF('Avaliacao de Conformidade'!$I$19&lt;&gt;"intervalo","-",IF(ABS($E$11-I82)&lt;=ABS($E$11-I83),D82+(RAND()-0.5)*$M$17/C84,D83+(RAND()-0.5)*$M$17/C84))</f>
        <v>1.6445942768625486</v>
      </c>
      <c r="E84" s="87">
        <f ca="1">IF('Avaliacao de Conformidade'!$I$19&lt;&gt;"intervalo","-",IF($E$10="Risco do Consumidor",$E$7+D84*$K$7,$E$7-D84*$K$7))</f>
        <v>93.700337122940738</v>
      </c>
      <c r="F84" s="87">
        <f ca="1">IF('Avaliacao de Conformidade'!$I$19&lt;&gt;"intervalo","-",IF($E$10="Risco do Consumidor",$E$8-D84*$K$8,$E$8+D84*$K$8))</f>
        <v>105.477365738628</v>
      </c>
      <c r="G84" s="72">
        <f t="shared" ca="1" si="4"/>
        <v>5.0026753943535791E-2</v>
      </c>
      <c r="H84" s="72">
        <f t="shared" ca="1" si="5"/>
        <v>5.0026763051849221E-2</v>
      </c>
      <c r="I84" s="72">
        <f t="shared" ca="1" si="6"/>
        <v>5.0026758497692503E-2</v>
      </c>
    </row>
    <row r="85" spans="3:9">
      <c r="C85" s="70">
        <v>70</v>
      </c>
      <c r="D85" s="73">
        <f ca="1">IF('Avaliacao de Conformidade'!$I$19&lt;&gt;"intervalo","-",IF(ABS($E$11-I83)&lt;=ABS($E$11-I84),D83+(RAND()-0.5)*$M$17/C85,D84+(RAND()-0.5)*$M$17/C85))</f>
        <v>1.6432561276275806</v>
      </c>
      <c r="E85" s="87">
        <f ca="1">IF('Avaliacao de Conformidade'!$I$19&lt;&gt;"intervalo","-",IF($E$10="Risco do Consumidor",$E$7+D85*$K$7,$E$7-D85*$K$7))</f>
        <v>93.697326287162056</v>
      </c>
      <c r="F85" s="87">
        <f ca="1">IF('Avaliacao de Conformidade'!$I$19&lt;&gt;"intervalo","-",IF($E$10="Risco do Consumidor",$E$8-D85*$K$8,$E$8+D85*$K$8))</f>
        <v>105.48104564902415</v>
      </c>
      <c r="G85" s="72">
        <f t="shared" ca="1" si="4"/>
        <v>5.0164975700346781E-2</v>
      </c>
      <c r="H85" s="72">
        <f t="shared" ca="1" si="5"/>
        <v>5.0164984738282105E-2</v>
      </c>
      <c r="I85" s="72">
        <f t="shared" ca="1" si="6"/>
        <v>5.016498021931444E-2</v>
      </c>
    </row>
    <row r="86" spans="3:9">
      <c r="C86" s="70">
        <v>71</v>
      </c>
      <c r="D86" s="73">
        <f ca="1">IF('Avaliacao de Conformidade'!$I$19&lt;&gt;"intervalo","-",IF(ABS($E$11-I84)&lt;=ABS($E$11-I85),D84+(RAND()-0.5)*$M$17/C86,D85+(RAND()-0.5)*$M$17/C86))</f>
        <v>1.6432061440468815</v>
      </c>
      <c r="E86" s="87">
        <f ca="1">IF('Avaliacao de Conformidade'!$I$19&lt;&gt;"intervalo","-",IF($E$10="Risco do Consumidor",$E$7+D86*$K$7,$E$7-D86*$K$7))</f>
        <v>93.697213824105489</v>
      </c>
      <c r="F86" s="87">
        <f ca="1">IF('Avaliacao de Conformidade'!$I$19&lt;&gt;"intervalo","-",IF($E$10="Risco do Consumidor",$E$8-D86*$K$8,$E$8+D86*$K$8))</f>
        <v>105.48118310387107</v>
      </c>
      <c r="G86" s="72">
        <f t="shared" ca="1" si="4"/>
        <v>5.0170144558218242E-2</v>
      </c>
      <c r="H86" s="72">
        <f t="shared" ca="1" si="5"/>
        <v>5.0170153593535077E-2</v>
      </c>
      <c r="I86" s="72">
        <f t="shared" ca="1" si="6"/>
        <v>5.0170149075876663E-2</v>
      </c>
    </row>
    <row r="87" spans="3:9">
      <c r="C87" s="70">
        <v>72</v>
      </c>
      <c r="D87" s="73">
        <f ca="1">IF('Avaliacao de Conformidade'!$I$19&lt;&gt;"intervalo","-",IF(ABS($E$11-I85)&lt;=ABS($E$11-I86),D85+(RAND()-0.5)*$M$17/C87,D86+(RAND()-0.5)*$M$17/C87))</f>
        <v>1.6426175220475141</v>
      </c>
      <c r="E87" s="87">
        <f ca="1">IF('Avaliacao de Conformidade'!$I$19&lt;&gt;"intervalo","-",IF($E$10="Risco do Consumidor",$E$7+D87*$K$7,$E$7-D87*$K$7))</f>
        <v>93.695889424606904</v>
      </c>
      <c r="F87" s="87">
        <f ca="1">IF('Avaliacao de Conformidade'!$I$19&lt;&gt;"intervalo","-",IF($E$10="Risco do Consumidor",$E$8-D87*$K$8,$E$8+D87*$K$8))</f>
        <v>105.48280181436934</v>
      </c>
      <c r="G87" s="72">
        <f t="shared" ca="1" si="4"/>
        <v>5.0231046560756998E-2</v>
      </c>
      <c r="H87" s="72">
        <f t="shared" ca="1" si="5"/>
        <v>5.0231055565292095E-2</v>
      </c>
      <c r="I87" s="72">
        <f t="shared" ca="1" si="6"/>
        <v>5.0231051063024543E-2</v>
      </c>
    </row>
    <row r="88" spans="3:9">
      <c r="C88" s="70">
        <v>73</v>
      </c>
      <c r="D88" s="73">
        <f ca="1">IF('Avaliacao de Conformidade'!$I$19&lt;&gt;"intervalo","-",IF(ABS($E$11-I86)&lt;=ABS($E$11-I87),D86+(RAND()-0.5)*$M$17/C88,D87+(RAND()-0.5)*$M$17/C88))</f>
        <v>1.6441152986339513</v>
      </c>
      <c r="E88" s="87">
        <f ca="1">IF('Avaliacao de Conformidade'!$I$19&lt;&gt;"intervalo","-",IF($E$10="Risco do Consumidor",$E$7+D88*$K$7,$E$7-D88*$K$7))</f>
        <v>93.699259421926385</v>
      </c>
      <c r="F88" s="87">
        <f ca="1">IF('Avaliacao de Conformidade'!$I$19&lt;&gt;"intervalo","-",IF($E$10="Risco do Consumidor",$E$8-D88*$K$8,$E$8+D88*$K$8))</f>
        <v>105.47868292875663</v>
      </c>
      <c r="G88" s="72">
        <f t="shared" ca="1" si="4"/>
        <v>5.0076194214493885E-2</v>
      </c>
      <c r="H88" s="72">
        <f t="shared" ca="1" si="5"/>
        <v>5.0076203297554356E-2</v>
      </c>
      <c r="I88" s="72">
        <f t="shared" ca="1" si="6"/>
        <v>5.0076198756024121E-2</v>
      </c>
    </row>
    <row r="89" spans="3:9">
      <c r="C89" s="70">
        <v>74</v>
      </c>
      <c r="D89" s="73">
        <f ca="1">IF('Avaliacao de Conformidade'!$I$19&lt;&gt;"intervalo","-",IF(ABS($E$11-I87)&lt;=ABS($E$11-I88),D87+(RAND()-0.5)*$M$17/C89,D88+(RAND()-0.5)*$M$17/C89))</f>
        <v>1.6442140940303931</v>
      </c>
      <c r="E89" s="87">
        <f ca="1">IF('Avaliacao de Conformidade'!$I$19&lt;&gt;"intervalo","-",IF($E$10="Risco do Consumidor",$E$7+D89*$K$7,$E$7-D89*$K$7))</f>
        <v>93.699481711568382</v>
      </c>
      <c r="F89" s="87">
        <f ca="1">IF('Avaliacao de Conformidade'!$I$19&lt;&gt;"intervalo","-",IF($E$10="Risco do Consumidor",$E$8-D89*$K$8,$E$8+D89*$K$8))</f>
        <v>105.47841124141642</v>
      </c>
      <c r="G89" s="72">
        <f t="shared" ca="1" si="4"/>
        <v>5.0065993337441654E-2</v>
      </c>
      <c r="H89" s="72">
        <f t="shared" ca="1" si="5"/>
        <v>5.0066002425705788E-2</v>
      </c>
      <c r="I89" s="72">
        <f t="shared" ca="1" si="6"/>
        <v>5.0065997881573718E-2</v>
      </c>
    </row>
    <row r="90" spans="3:9">
      <c r="C90" s="70">
        <v>75</v>
      </c>
      <c r="D90" s="73">
        <f ca="1">IF('Avaliacao de Conformidade'!$I$19&lt;&gt;"intervalo","-",IF(ABS($E$11-I88)&lt;=ABS($E$11-I89),D88+(RAND()-0.5)*$M$17/C90,D89+(RAND()-0.5)*$M$17/C90))</f>
        <v>1.6429459437726734</v>
      </c>
      <c r="E90" s="87">
        <f ca="1">IF('Avaliacao de Conformidade'!$I$19&lt;&gt;"intervalo","-",IF($E$10="Risco do Consumidor",$E$7+D90*$K$7,$E$7-D90*$K$7))</f>
        <v>93.696628373488522</v>
      </c>
      <c r="F90" s="87">
        <f ca="1">IF('Avaliacao de Conformidade'!$I$19&lt;&gt;"intervalo","-",IF($E$10="Risco do Consumidor",$E$8-D90*$K$8,$E$8+D90*$K$8))</f>
        <v>105.48189865462516</v>
      </c>
      <c r="G90" s="72">
        <f t="shared" ca="1" si="4"/>
        <v>5.0197059017136315E-2</v>
      </c>
      <c r="H90" s="72">
        <f t="shared" ca="1" si="5"/>
        <v>5.0197068038833996E-2</v>
      </c>
      <c r="I90" s="72">
        <f t="shared" ca="1" si="6"/>
        <v>5.0197063527985156E-2</v>
      </c>
    </row>
    <row r="91" spans="3:9">
      <c r="C91" s="70">
        <v>76</v>
      </c>
      <c r="D91" s="73">
        <f ca="1">IF('Avaliacao de Conformidade'!$I$19&lt;&gt;"intervalo","-",IF(ABS($E$11-I89)&lt;=ABS($E$11-I90),D89+(RAND()-0.5)*$M$17/C91,D90+(RAND()-0.5)*$M$17/C91))</f>
        <v>1.6453017090973687</v>
      </c>
      <c r="E91" s="87">
        <f ca="1">IF('Avaliacao de Conformidade'!$I$19&lt;&gt;"intervalo","-",IF($E$10="Risco do Consumidor",$E$7+D91*$K$7,$E$7-D91*$K$7))</f>
        <v>93.701928845469084</v>
      </c>
      <c r="F91" s="87">
        <f ca="1">IF('Avaliacao de Conformidade'!$I$19&lt;&gt;"intervalo","-",IF($E$10="Risco do Consumidor",$E$8-D91*$K$8,$E$8+D91*$K$8))</f>
        <v>105.47542029998223</v>
      </c>
      <c r="G91" s="72">
        <f t="shared" ca="1" si="4"/>
        <v>4.9953803788784196E-2</v>
      </c>
      <c r="H91" s="72">
        <f t="shared" ca="1" si="5"/>
        <v>4.9953812934518491E-2</v>
      </c>
      <c r="I91" s="72">
        <f t="shared" ca="1" si="6"/>
        <v>4.9953808361651343E-2</v>
      </c>
    </row>
    <row r="92" spans="3:9">
      <c r="C92" s="70">
        <v>77</v>
      </c>
      <c r="D92" s="73">
        <f ca="1">IF('Avaliacao de Conformidade'!$I$19&lt;&gt;"intervalo","-",IF(ABS($E$11-I90)&lt;=ABS($E$11-I91),D90+(RAND()-0.5)*$M$17/C92,D91+(RAND()-0.5)*$M$17/C92))</f>
        <v>1.6462062383195661</v>
      </c>
      <c r="E92" s="87">
        <f ca="1">IF('Avaliacao de Conformidade'!$I$19&lt;&gt;"intervalo","-",IF($E$10="Risco do Consumidor",$E$7+D92*$K$7,$E$7-D92*$K$7))</f>
        <v>93.70396403621902</v>
      </c>
      <c r="F92" s="87">
        <f ca="1">IF('Avaliacao de Conformidade'!$I$19&lt;&gt;"intervalo","-",IF($E$10="Risco do Consumidor",$E$8-D92*$K$8,$E$8+D92*$K$8))</f>
        <v>105.4729328446212</v>
      </c>
      <c r="G92" s="72">
        <f t="shared" ca="1" si="4"/>
        <v>4.9860652673877508E-2</v>
      </c>
      <c r="H92" s="72">
        <f t="shared" ca="1" si="5"/>
        <v>4.9860661867676258E-2</v>
      </c>
      <c r="I92" s="72">
        <f t="shared" ca="1" si="6"/>
        <v>4.9860657270776883E-2</v>
      </c>
    </row>
    <row r="93" spans="3:9">
      <c r="C93" s="70">
        <v>78</v>
      </c>
      <c r="D93" s="73">
        <f ca="1">IF('Avaliacao de Conformidade'!$I$19&lt;&gt;"intervalo","-",IF(ABS($E$11-I91)&lt;=ABS($E$11-I92),D91+(RAND()-0.5)*$M$17/C93,D92+(RAND()-0.5)*$M$17/C93))</f>
        <v>1.6446813028521452</v>
      </c>
      <c r="E93" s="87">
        <f ca="1">IF('Avaliacao de Conformidade'!$I$19&lt;&gt;"intervalo","-",IF($E$10="Risco do Consumidor",$E$7+D93*$K$7,$E$7-D93*$K$7))</f>
        <v>93.700532931417328</v>
      </c>
      <c r="F93" s="87">
        <f ca="1">IF('Avaliacao de Conformidade'!$I$19&lt;&gt;"intervalo","-",IF($E$10="Risco do Consumidor",$E$8-D93*$K$8,$E$8+D93*$K$8))</f>
        <v>105.4771264171566</v>
      </c>
      <c r="G93" s="72">
        <f t="shared" ca="1" si="4"/>
        <v>5.0017775275529086E-2</v>
      </c>
      <c r="H93" s="72">
        <f t="shared" ca="1" si="5"/>
        <v>5.001778438843766E-2</v>
      </c>
      <c r="I93" s="72">
        <f t="shared" ca="1" si="6"/>
        <v>5.0017779831983369E-2</v>
      </c>
    </row>
    <row r="94" spans="3:9">
      <c r="C94" s="70">
        <v>79</v>
      </c>
      <c r="D94" s="73">
        <f ca="1">IF('Avaliacao de Conformidade'!$I$19&lt;&gt;"intervalo","-",IF(ABS($E$11-I92)&lt;=ABS($E$11-I93),D92+(RAND()-0.5)*$M$17/C94,D93+(RAND()-0.5)*$M$17/C94))</f>
        <v>1.6437410336873772</v>
      </c>
      <c r="E94" s="87">
        <f ca="1">IF('Avaliacao de Conformidade'!$I$19&lt;&gt;"intervalo","-",IF($E$10="Risco do Consumidor",$E$7+D94*$K$7,$E$7-D94*$K$7))</f>
        <v>93.698417325796598</v>
      </c>
      <c r="F94" s="87">
        <f ca="1">IF('Avaliacao de Conformidade'!$I$19&lt;&gt;"intervalo","-",IF($E$10="Risco do Consumidor",$E$8-D94*$K$8,$E$8+D94*$K$8))</f>
        <v>105.47971215735971</v>
      </c>
      <c r="G94" s="72">
        <f t="shared" ca="1" si="4"/>
        <v>5.0114853056840949E-2</v>
      </c>
      <c r="H94" s="72">
        <f t="shared" ca="1" si="5"/>
        <v>5.0114862120217887E-2</v>
      </c>
      <c r="I94" s="72">
        <f t="shared" ca="1" si="6"/>
        <v>5.0114857588529418E-2</v>
      </c>
    </row>
    <row r="95" spans="3:9">
      <c r="C95" s="70">
        <v>80</v>
      </c>
      <c r="D95" s="73">
        <f ca="1">IF('Avaliacao de Conformidade'!$I$19&lt;&gt;"intervalo","-",IF(ABS($E$11-I93)&lt;=ABS($E$11-I94),D93+(RAND()-0.5)*$M$17/C95,D94+(RAND()-0.5)*$M$17/C95))</f>
        <v>1.6447626197107497</v>
      </c>
      <c r="E95" s="87">
        <f ca="1">IF('Avaliacao de Conformidade'!$I$19&lt;&gt;"intervalo","-",IF($E$10="Risco do Consumidor",$E$7+D95*$K$7,$E$7-D95*$K$7))</f>
        <v>93.700715894349187</v>
      </c>
      <c r="F95" s="87">
        <f ca="1">IF('Avaliacao de Conformidade'!$I$19&lt;&gt;"intervalo","-",IF($E$10="Risco do Consumidor",$E$8-D95*$K$8,$E$8+D95*$K$8))</f>
        <v>105.47690279579544</v>
      </c>
      <c r="G95" s="72">
        <f t="shared" ca="1" si="4"/>
        <v>5.0009386792809189E-2</v>
      </c>
      <c r="H95" s="72">
        <f t="shared" ca="1" si="5"/>
        <v>5.0009395910013847E-2</v>
      </c>
      <c r="I95" s="72">
        <f t="shared" ca="1" si="6"/>
        <v>5.0009391351411518E-2</v>
      </c>
    </row>
    <row r="96" spans="3:9">
      <c r="C96" s="70">
        <v>81</v>
      </c>
      <c r="D96" s="73">
        <f ca="1">IF('Avaliacao de Conformidade'!$I$19&lt;&gt;"intervalo","-",IF(ABS($E$11-I94)&lt;=ABS($E$11-I95),D94+(RAND()-0.5)*$M$17/C96,D95+(RAND()-0.5)*$M$17/C96))</f>
        <v>1.6458741877090715</v>
      </c>
      <c r="E96" s="87">
        <f ca="1">IF('Avaliacao de Conformidade'!$I$19&lt;&gt;"intervalo","-",IF($E$10="Risco do Consumidor",$E$7+D96*$K$7,$E$7-D96*$K$7))</f>
        <v>93.703216922345405</v>
      </c>
      <c r="F96" s="87">
        <f ca="1">IF('Avaliacao de Conformidade'!$I$19&lt;&gt;"intervalo","-",IF($E$10="Risco do Consumidor",$E$8-D96*$K$8,$E$8+D96*$K$8))</f>
        <v>105.47384598380006</v>
      </c>
      <c r="G96" s="72">
        <f t="shared" ca="1" si="4"/>
        <v>4.9894832127140826E-2</v>
      </c>
      <c r="H96" s="72">
        <f t="shared" ca="1" si="5"/>
        <v>4.9894841303266838E-2</v>
      </c>
      <c r="I96" s="72">
        <f t="shared" ca="1" si="6"/>
        <v>4.9894836715203832E-2</v>
      </c>
    </row>
    <row r="97" spans="3:9">
      <c r="C97" s="70">
        <v>82</v>
      </c>
      <c r="D97" s="73">
        <f ca="1">IF('Avaliacao de Conformidade'!$I$19&lt;&gt;"intervalo","-",IF(ABS($E$11-I95)&lt;=ABS($E$11-I96),D95+(RAND()-0.5)*$M$17/C97,D96+(RAND()-0.5)*$M$17/C97))</f>
        <v>1.64553460480292</v>
      </c>
      <c r="E97" s="87">
        <f ca="1">IF('Avaliacao de Conformidade'!$I$19&lt;&gt;"intervalo","-",IF($E$10="Risco do Consumidor",$E$7+D97*$K$7,$E$7-D97*$K$7))</f>
        <v>93.702452860806574</v>
      </c>
      <c r="F97" s="87">
        <f ca="1">IF('Avaliacao de Conformidade'!$I$19&lt;&gt;"intervalo","-",IF($E$10="Risco do Consumidor",$E$8-D97*$K$8,$E$8+D97*$K$8))</f>
        <v>105.47477983679197</v>
      </c>
      <c r="G97" s="72">
        <f t="shared" ca="1" si="4"/>
        <v>4.9929806238522098E-2</v>
      </c>
      <c r="H97" s="72">
        <f t="shared" ca="1" si="5"/>
        <v>4.9929815396608609E-2</v>
      </c>
      <c r="I97" s="72">
        <f t="shared" ca="1" si="6"/>
        <v>4.9929810817565354E-2</v>
      </c>
    </row>
    <row r="98" spans="3:9">
      <c r="C98" s="70">
        <v>83</v>
      </c>
      <c r="D98" s="73">
        <f ca="1">IF('Avaliacao de Conformidade'!$I$19&lt;&gt;"intervalo","-",IF(ABS($E$11-I96)&lt;=ABS($E$11-I97),D96+(RAND()-0.5)*$M$17/C98,D97+(RAND()-0.5)*$M$17/C98))</f>
        <v>1.6465175506608303</v>
      </c>
      <c r="E98" s="87">
        <f ca="1">IF('Avaliacao de Conformidade'!$I$19&lt;&gt;"intervalo","-",IF($E$10="Risco do Consumidor",$E$7+D98*$K$7,$E$7-D98*$K$7))</f>
        <v>93.704664488986865</v>
      </c>
      <c r="F98" s="87">
        <f ca="1">IF('Avaliacao de Conformidade'!$I$19&lt;&gt;"intervalo","-",IF($E$10="Risco do Consumidor",$E$8-D98*$K$8,$E$8+D98*$K$8))</f>
        <v>105.47207673568272</v>
      </c>
      <c r="G98" s="72">
        <f t="shared" ca="1" si="4"/>
        <v>4.9828624868267599E-2</v>
      </c>
      <c r="H98" s="72">
        <f t="shared" ca="1" si="5"/>
        <v>4.9828634078665293E-2</v>
      </c>
      <c r="I98" s="72">
        <f t="shared" ca="1" si="6"/>
        <v>4.9828629473466446E-2</v>
      </c>
    </row>
    <row r="99" spans="3:9">
      <c r="C99" s="70">
        <v>84</v>
      </c>
      <c r="D99" s="73">
        <f ca="1">IF('Avaliacao de Conformidade'!$I$19&lt;&gt;"intervalo","-",IF(ABS($E$11-I97)&lt;=ABS($E$11-I98),D97+(RAND()-0.5)*$M$17/C99,D98+(RAND()-0.5)*$M$17/C99))</f>
        <v>1.6464843586037705</v>
      </c>
      <c r="E99" s="87">
        <f ca="1">IF('Avaliacao de Conformidade'!$I$19&lt;&gt;"intervalo","-",IF($E$10="Risco do Consumidor",$E$7+D99*$K$7,$E$7-D99*$K$7))</f>
        <v>93.704589806858479</v>
      </c>
      <c r="F99" s="87">
        <f ca="1">IF('Avaliacao de Conformidade'!$I$19&lt;&gt;"intervalo","-",IF($E$10="Risco do Consumidor",$E$8-D99*$K$8,$E$8+D99*$K$8))</f>
        <v>105.47216801383964</v>
      </c>
      <c r="G99" s="72">
        <f t="shared" ca="1" si="4"/>
        <v>4.9832038884476591E-2</v>
      </c>
      <c r="H99" s="72">
        <f t="shared" ca="1" si="5"/>
        <v>4.9832048093103133E-2</v>
      </c>
      <c r="I99" s="72">
        <f t="shared" ca="1" si="6"/>
        <v>4.9832043488789862E-2</v>
      </c>
    </row>
    <row r="100" spans="3:9">
      <c r="C100" s="70">
        <v>85</v>
      </c>
      <c r="D100" s="73">
        <f ca="1">IF('Avaliacao de Conformidade'!$I$19&lt;&gt;"intervalo","-",IF(ABS($E$11-I98)&lt;=ABS($E$11-I99),D98+(RAND()-0.5)*$M$17/C100,D99+(RAND()-0.5)*$M$17/C100))</f>
        <v>1.6475077214716087</v>
      </c>
      <c r="E100" s="87">
        <f ca="1">IF('Avaliacao de Conformidade'!$I$19&lt;&gt;"intervalo","-",IF($E$10="Risco do Consumidor",$E$7+D100*$K$7,$E$7-D100*$K$7))</f>
        <v>93.706892373311121</v>
      </c>
      <c r="F100" s="87">
        <f ca="1">IF('Avaliacao de Conformidade'!$I$19&lt;&gt;"intervalo","-",IF($E$10="Risco do Consumidor",$E$8-D100*$K$8,$E$8+D100*$K$8))</f>
        <v>105.46935376595307</v>
      </c>
      <c r="G100" s="72">
        <f t="shared" ca="1" si="4"/>
        <v>4.9726865215282884E-2</v>
      </c>
      <c r="H100" s="72">
        <f t="shared" ca="1" si="5"/>
        <v>4.9726874478669775E-2</v>
      </c>
      <c r="I100" s="72">
        <f t="shared" ca="1" si="6"/>
        <v>4.9726869846976329E-2</v>
      </c>
    </row>
    <row r="101" spans="3:9">
      <c r="C101" s="70">
        <v>86</v>
      </c>
      <c r="D101" s="73">
        <f ca="1">IF('Avaliacao de Conformidade'!$I$19&lt;&gt;"intervalo","-",IF(ABS($E$11-I99)&lt;=ABS($E$11-I100),D99+(RAND()-0.5)*$M$17/C101,D100+(RAND()-0.5)*$M$17/C101))</f>
        <v>1.6473647251461376</v>
      </c>
      <c r="E101" s="87">
        <f ca="1">IF('Avaliacao de Conformidade'!$I$19&lt;&gt;"intervalo","-",IF($E$10="Risco do Consumidor",$E$7+D101*$K$7,$E$7-D101*$K$7))</f>
        <v>93.706570631578813</v>
      </c>
      <c r="F101" s="87">
        <f ca="1">IF('Avaliacao de Conformidade'!$I$19&lt;&gt;"intervalo","-",IF($E$10="Risco do Consumidor",$E$8-D101*$K$8,$E$8+D101*$K$8))</f>
        <v>105.46974700584812</v>
      </c>
      <c r="G101" s="72">
        <f t="shared" ca="1" si="4"/>
        <v>4.9741550667331894E-2</v>
      </c>
      <c r="H101" s="72">
        <f t="shared" ca="1" si="5"/>
        <v>4.9741559923048226E-2</v>
      </c>
      <c r="I101" s="72">
        <f t="shared" ca="1" si="6"/>
        <v>4.974155529519006E-2</v>
      </c>
    </row>
    <row r="102" spans="3:9">
      <c r="C102" s="70">
        <v>87</v>
      </c>
      <c r="D102" s="73">
        <f ca="1">IF('Avaliacao de Conformidade'!$I$19&lt;&gt;"intervalo","-",IF(ABS($E$11-I100)&lt;=ABS($E$11-I101),D100+(RAND()-0.5)*$M$17/C102,D101+(RAND()-0.5)*$M$17/C102))</f>
        <v>1.6467445575731372</v>
      </c>
      <c r="E102" s="87">
        <f ca="1">IF('Avaliacao de Conformidade'!$I$19&lt;&gt;"intervalo","-",IF($E$10="Risco do Consumidor",$E$7+D102*$K$7,$E$7-D102*$K$7))</f>
        <v>93.705175254539554</v>
      </c>
      <c r="F102" s="87">
        <f ca="1">IF('Avaliacao de Conformidade'!$I$19&lt;&gt;"intervalo","-",IF($E$10="Risco do Consumidor",$E$8-D102*$K$8,$E$8+D102*$K$8))</f>
        <v>105.47145246667387</v>
      </c>
      <c r="G102" s="72">
        <f t="shared" ca="1" si="4"/>
        <v>4.9805280750795849E-2</v>
      </c>
      <c r="H102" s="72">
        <f t="shared" ca="1" si="5"/>
        <v>4.9805289973315403E-2</v>
      </c>
      <c r="I102" s="72">
        <f t="shared" ca="1" si="6"/>
        <v>4.9805285362055626E-2</v>
      </c>
    </row>
    <row r="103" spans="3:9">
      <c r="C103" s="70">
        <v>88</v>
      </c>
      <c r="D103" s="73">
        <f ca="1">IF('Avaliacao de Conformidade'!$I$19&lt;&gt;"intervalo","-",IF(ABS($E$11-I101)&lt;=ABS($E$11-I102),D101+(RAND()-0.5)*$M$17/C103,D102+(RAND()-0.5)*$M$17/C103))</f>
        <v>1.6474583647467116</v>
      </c>
      <c r="E103" s="87">
        <f ca="1">IF('Avaliacao de Conformidade'!$I$19&lt;&gt;"intervalo","-",IF($E$10="Risco do Consumidor",$E$7+D103*$K$7,$E$7-D103*$K$7))</f>
        <v>93.706781320680108</v>
      </c>
      <c r="F103" s="87">
        <f ca="1">IF('Avaliacao de Conformidade'!$I$19&lt;&gt;"intervalo","-",IF($E$10="Risco do Consumidor",$E$8-D103*$K$8,$E$8+D103*$K$8))</f>
        <v>105.46948949694654</v>
      </c>
      <c r="G103" s="72">
        <f t="shared" ca="1" si="4"/>
        <v>4.9731933666566912E-2</v>
      </c>
      <c r="H103" s="72">
        <f t="shared" ca="1" si="5"/>
        <v>4.9731942927305588E-2</v>
      </c>
      <c r="I103" s="72">
        <f t="shared" ca="1" si="6"/>
        <v>4.973193829693625E-2</v>
      </c>
    </row>
    <row r="104" spans="3:9">
      <c r="C104" s="70">
        <v>89</v>
      </c>
      <c r="D104" s="73">
        <f ca="1">IF('Avaliacao de Conformidade'!$I$19&lt;&gt;"intervalo","-",IF(ABS($E$11-I102)&lt;=ABS($E$11-I103),D102+(RAND()-0.5)*$M$17/C104,D103+(RAND()-0.5)*$M$17/C104))</f>
        <v>1.6464288711767257</v>
      </c>
      <c r="E104" s="87">
        <f ca="1">IF('Avaliacao de Conformidade'!$I$19&lt;&gt;"intervalo","-",IF($E$10="Risco do Consumidor",$E$7+D104*$K$7,$E$7-D104*$K$7))</f>
        <v>93.704464960147632</v>
      </c>
      <c r="F104" s="87">
        <f ca="1">IF('Avaliacao de Conformidade'!$I$19&lt;&gt;"intervalo","-",IF($E$10="Risco do Consumidor",$E$8-D104*$K$8,$E$8+D104*$K$8))</f>
        <v>105.472320604264</v>
      </c>
      <c r="G104" s="72">
        <f t="shared" ca="1" si="4"/>
        <v>4.9837746539326259E-2</v>
      </c>
      <c r="H104" s="72">
        <f t="shared" ca="1" si="5"/>
        <v>4.9837755744992544E-2</v>
      </c>
      <c r="I104" s="72">
        <f t="shared" ca="1" si="6"/>
        <v>4.9837751142159402E-2</v>
      </c>
    </row>
    <row r="105" spans="3:9">
      <c r="C105" s="70">
        <v>90</v>
      </c>
      <c r="D105" s="73">
        <f ca="1">IF('Avaliacao de Conformidade'!$I$19&lt;&gt;"intervalo","-",IF(ABS($E$11-I103)&lt;=ABS($E$11-I104),D103+(RAND()-0.5)*$M$17/C105,D104+(RAND()-0.5)*$M$17/C105))</f>
        <v>1.6473691141494933</v>
      </c>
      <c r="E105" s="87">
        <f ca="1">IF('Avaliacao de Conformidade'!$I$19&lt;&gt;"intervalo","-",IF($E$10="Risco do Consumidor",$E$7+D105*$K$7,$E$7-D105*$K$7))</f>
        <v>93.70658050683636</v>
      </c>
      <c r="F105" s="87">
        <f ca="1">IF('Avaliacao de Conformidade'!$I$19&lt;&gt;"intervalo","-",IF($E$10="Risco do Consumidor",$E$8-D105*$K$8,$E$8+D105*$K$8))</f>
        <v>105.4697349360889</v>
      </c>
      <c r="G105" s="72">
        <f t="shared" ca="1" si="4"/>
        <v>4.9741099873528281E-2</v>
      </c>
      <c r="H105" s="72">
        <f t="shared" ca="1" si="5"/>
        <v>4.9741109129480071E-2</v>
      </c>
      <c r="I105" s="72">
        <f t="shared" ca="1" si="6"/>
        <v>4.974110450150418E-2</v>
      </c>
    </row>
    <row r="106" spans="3:9">
      <c r="C106" s="70">
        <v>91</v>
      </c>
      <c r="D106" s="73">
        <f ca="1">IF('Avaliacao de Conformidade'!$I$19&lt;&gt;"intervalo","-",IF(ABS($E$11-I104)&lt;=ABS($E$11-I105),D104+(RAND()-0.5)*$M$17/C106,D105+(RAND()-0.5)*$M$17/C106))</f>
        <v>1.6474561304435387</v>
      </c>
      <c r="E106" s="87">
        <f ca="1">IF('Avaliacao de Conformidade'!$I$19&lt;&gt;"intervalo","-",IF($E$10="Risco do Consumidor",$E$7+D106*$K$7,$E$7-D106*$K$7))</f>
        <v>93.706776293497967</v>
      </c>
      <c r="F106" s="87">
        <f ca="1">IF('Avaliacao de Conformidade'!$I$19&lt;&gt;"intervalo","-",IF($E$10="Risco do Consumidor",$E$8-D106*$K$8,$E$8+D106*$K$8))</f>
        <v>105.46949564128028</v>
      </c>
      <c r="G106" s="72">
        <f t="shared" ca="1" si="4"/>
        <v>4.9732163117327269E-2</v>
      </c>
      <c r="H106" s="72">
        <f t="shared" ca="1" si="5"/>
        <v>4.9732172377946554E-2</v>
      </c>
      <c r="I106" s="72">
        <f t="shared" ca="1" si="6"/>
        <v>4.9732167747636911E-2</v>
      </c>
    </row>
    <row r="107" spans="3:9">
      <c r="C107" s="70">
        <v>92</v>
      </c>
      <c r="D107" s="73">
        <f ca="1">IF('Avaliacao de Conformidade'!$I$19&lt;&gt;"intervalo","-",IF(ABS($E$11-I105)&lt;=ABS($E$11-I106),D105+(RAND()-0.5)*$M$17/C107,D106+(RAND()-0.5)*$M$17/C107))</f>
        <v>1.6483793826921338</v>
      </c>
      <c r="E107" s="87">
        <f ca="1">IF('Avaliacao de Conformidade'!$I$19&lt;&gt;"intervalo","-",IF($E$10="Risco do Consumidor",$E$7+D107*$K$7,$E$7-D107*$K$7))</f>
        <v>93.708853611057307</v>
      </c>
      <c r="F107" s="87">
        <f ca="1">IF('Avaliacao de Conformidade'!$I$19&lt;&gt;"intervalo","-",IF($E$10="Risco do Consumidor",$E$8-D107*$K$8,$E$8+D107*$K$8))</f>
        <v>105.46695669759663</v>
      </c>
      <c r="G107" s="72">
        <f t="shared" ca="1" si="4"/>
        <v>4.963742205118718E-2</v>
      </c>
      <c r="H107" s="72">
        <f t="shared" ca="1" si="5"/>
        <v>4.9637431361466346E-2</v>
      </c>
      <c r="I107" s="72">
        <f t="shared" ca="1" si="6"/>
        <v>4.9637426706326759E-2</v>
      </c>
    </row>
    <row r="108" spans="3:9">
      <c r="C108" s="70">
        <v>93</v>
      </c>
      <c r="D108" s="73">
        <f ca="1">IF('Avaliacao de Conformidade'!$I$19&lt;&gt;"intervalo","-",IF(ABS($E$11-I106)&lt;=ABS($E$11-I107),D106+(RAND()-0.5)*$M$17/C108,D107+(RAND()-0.5)*$M$17/C108))</f>
        <v>1.6469043638807008</v>
      </c>
      <c r="E108" s="87">
        <f ca="1">IF('Avaliacao de Conformidade'!$I$19&lt;&gt;"intervalo","-",IF($E$10="Risco do Consumidor",$E$7+D108*$K$7,$E$7-D108*$K$7))</f>
        <v>93.705534818731579</v>
      </c>
      <c r="F108" s="87">
        <f ca="1">IF('Avaliacao de Conformidade'!$I$19&lt;&gt;"intervalo","-",IF($E$10="Risco do Consumidor",$E$8-D108*$K$8,$E$8+D108*$K$8))</f>
        <v>105.47101299932807</v>
      </c>
      <c r="G108" s="72">
        <f t="shared" ca="1" si="4"/>
        <v>4.978885239965232E-2</v>
      </c>
      <c r="H108" s="72">
        <f t="shared" ca="1" si="5"/>
        <v>4.9788861630715317E-2</v>
      </c>
      <c r="I108" s="72">
        <f t="shared" ca="1" si="6"/>
        <v>4.9788857015183818E-2</v>
      </c>
    </row>
    <row r="109" spans="3:9">
      <c r="C109" s="70">
        <v>94</v>
      </c>
      <c r="D109" s="73">
        <f ca="1">IF('Avaliacao de Conformidade'!$I$19&lt;&gt;"intervalo","-",IF(ABS($E$11-I107)&lt;=ABS($E$11-I108),D107+(RAND()-0.5)*$M$17/C109,D108+(RAND()-0.5)*$M$17/C109))</f>
        <v>1.6473676471555558</v>
      </c>
      <c r="E109" s="87">
        <f ca="1">IF('Avaliacao de Conformidade'!$I$19&lt;&gt;"intervalo","-",IF($E$10="Risco do Consumidor",$E$7+D109*$K$7,$E$7-D109*$K$7))</f>
        <v>93.706577206100008</v>
      </c>
      <c r="F109" s="87">
        <f ca="1">IF('Avaliacao de Conformidade'!$I$19&lt;&gt;"intervalo","-",IF($E$10="Risco do Consumidor",$E$8-D109*$K$8,$E$8+D109*$K$8))</f>
        <v>105.46973897032223</v>
      </c>
      <c r="G109" s="72">
        <f t="shared" ca="1" si="4"/>
        <v>4.9741250547868349E-2</v>
      </c>
      <c r="H109" s="72">
        <f t="shared" ca="1" si="5"/>
        <v>4.9741259803741743E-2</v>
      </c>
      <c r="I109" s="72">
        <f t="shared" ca="1" si="6"/>
        <v>4.9741255175805049E-2</v>
      </c>
    </row>
    <row r="110" spans="3:9">
      <c r="C110" s="70">
        <v>95</v>
      </c>
      <c r="D110" s="73">
        <f ca="1">IF('Avaliacao de Conformidade'!$I$19&lt;&gt;"intervalo","-",IF(ABS($E$11-I108)&lt;=ABS($E$11-I109),D108+(RAND()-0.5)*$M$17/C110,D109+(RAND()-0.5)*$M$17/C110))</f>
        <v>1.6479064596262263</v>
      </c>
      <c r="E110" s="87">
        <f ca="1">IF('Avaliacao de Conformidade'!$I$19&lt;&gt;"intervalo","-",IF($E$10="Risco do Consumidor",$E$7+D110*$K$7,$E$7-D110*$K$7))</f>
        <v>93.707789534159005</v>
      </c>
      <c r="F110" s="87">
        <f ca="1">IF('Avaliacao de Conformidade'!$I$19&lt;&gt;"intervalo","-",IF($E$10="Risco do Consumidor",$E$8-D110*$K$8,$E$8+D110*$K$8))</f>
        <v>105.46825723602788</v>
      </c>
      <c r="G110" s="72">
        <f t="shared" ca="1" si="4"/>
        <v>4.968593383154403E-2</v>
      </c>
      <c r="H110" s="72">
        <f t="shared" ca="1" si="5"/>
        <v>4.9685943116352965E-2</v>
      </c>
      <c r="I110" s="72">
        <f t="shared" ca="1" si="6"/>
        <v>4.9685938473948497E-2</v>
      </c>
    </row>
    <row r="111" spans="3:9">
      <c r="C111" s="70">
        <v>96</v>
      </c>
      <c r="D111" s="73">
        <f ca="1">IF('Avaliacao de Conformidade'!$I$19&lt;&gt;"intervalo","-",IF(ABS($E$11-I109)&lt;=ABS($E$11-I110),D109+(RAND()-0.5)*$M$17/C111,D110+(RAND()-0.5)*$M$17/C111))</f>
        <v>1.6479278182538906</v>
      </c>
      <c r="E111" s="87">
        <f ca="1">IF('Avaliacao de Conformidade'!$I$19&lt;&gt;"intervalo","-",IF($E$10="Risco do Consumidor",$E$7+D111*$K$7,$E$7-D111*$K$7))</f>
        <v>93.707837591071254</v>
      </c>
      <c r="F111" s="87">
        <f ca="1">IF('Avaliacao de Conformidade'!$I$19&lt;&gt;"intervalo","-",IF($E$10="Risco do Consumidor",$E$8-D111*$K$8,$E$8+D111*$K$8))</f>
        <v>105.4681984998018</v>
      </c>
      <c r="G111" s="72">
        <f t="shared" ca="1" si="4"/>
        <v>4.9683742078319673E-2</v>
      </c>
      <c r="H111" s="72">
        <f t="shared" ca="1" si="5"/>
        <v>4.9683751364277599E-2</v>
      </c>
      <c r="I111" s="72">
        <f t="shared" ca="1" si="6"/>
        <v>4.9683746721298633E-2</v>
      </c>
    </row>
    <row r="112" spans="3:9">
      <c r="C112" s="70">
        <v>97</v>
      </c>
      <c r="D112" s="73">
        <f ca="1">IF('Avaliacao de Conformidade'!$I$19&lt;&gt;"intervalo","-",IF(ABS($E$11-I110)&lt;=ABS($E$11-I111),D110+(RAND()-0.5)*$M$17/C112,D111+(RAND()-0.5)*$M$17/C112))</f>
        <v>1.6473434965882805</v>
      </c>
      <c r="E112" s="87">
        <f ca="1">IF('Avaliacao de Conformidade'!$I$19&lt;&gt;"intervalo","-",IF($E$10="Risco do Consumidor",$E$7+D112*$K$7,$E$7-D112*$K$7))</f>
        <v>93.706522867323628</v>
      </c>
      <c r="F112" s="87">
        <f ca="1">IF('Avaliacao de Conformidade'!$I$19&lt;&gt;"intervalo","-",IF($E$10="Risco do Consumidor",$E$8-D112*$K$8,$E$8+D112*$K$8))</f>
        <v>105.46980538438223</v>
      </c>
      <c r="G112" s="72">
        <f t="shared" ca="1" si="4"/>
        <v>4.974373109498257E-2</v>
      </c>
      <c r="H112" s="72">
        <f t="shared" ca="1" si="5"/>
        <v>4.9743740349560285E-2</v>
      </c>
      <c r="I112" s="72">
        <f t="shared" ca="1" si="6"/>
        <v>4.9743735722271427E-2</v>
      </c>
    </row>
    <row r="113" spans="3:9">
      <c r="C113" s="70">
        <v>98</v>
      </c>
      <c r="D113" s="73">
        <f ca="1">IF('Avaliacao de Conformidade'!$I$19&lt;&gt;"intervalo","-",IF(ABS($E$11-I111)&lt;=ABS($E$11-I112),D111+(RAND()-0.5)*$M$17/C113,D112+(RAND()-0.5)*$M$17/C113))</f>
        <v>1.6477510342856689</v>
      </c>
      <c r="E113" s="87">
        <f ca="1">IF('Avaliacao de Conformidade'!$I$19&lt;&gt;"intervalo","-",IF($E$10="Risco do Consumidor",$E$7+D113*$K$7,$E$7-D113*$K$7))</f>
        <v>93.70743982714275</v>
      </c>
      <c r="F113" s="87">
        <f ca="1">IF('Avaliacao de Conformidade'!$I$19&lt;&gt;"intervalo","-",IF($E$10="Risco do Consumidor",$E$8-D113*$K$8,$E$8+D113*$K$8))</f>
        <v>105.46868465571441</v>
      </c>
      <c r="G113" s="72">
        <f t="shared" ca="1" si="4"/>
        <v>4.9701885400158879E-2</v>
      </c>
      <c r="H113" s="72">
        <f t="shared" ca="1" si="5"/>
        <v>4.9701894676611832E-2</v>
      </c>
      <c r="I113" s="72">
        <f t="shared" ca="1" si="6"/>
        <v>4.9701890038385356E-2</v>
      </c>
    </row>
    <row r="114" spans="3:9">
      <c r="C114" s="70">
        <v>99</v>
      </c>
      <c r="D114" s="73">
        <f ca="1">IF('Avaliacao de Conformidade'!$I$19&lt;&gt;"intervalo","-",IF(ABS($E$11-I112)&lt;=ABS($E$11-I113),D112+(RAND()-0.5)*$M$17/C114,D113+(RAND()-0.5)*$M$17/C114))</f>
        <v>1.6480548477524892</v>
      </c>
      <c r="E114" s="87">
        <f ca="1">IF('Avaliacao de Conformidade'!$I$19&lt;&gt;"intervalo","-",IF($E$10="Risco do Consumidor",$E$7+D114*$K$7,$E$7-D114*$K$7))</f>
        <v>93.708123407443097</v>
      </c>
      <c r="F114" s="87">
        <f ca="1">IF('Avaliacao de Conformidade'!$I$19&lt;&gt;"intervalo","-",IF($E$10="Risco do Consumidor",$E$8-D114*$K$8,$E$8+D114*$K$8))</f>
        <v>105.46784916868066</v>
      </c>
      <c r="G114" s="72">
        <f t="shared" ca="1" si="4"/>
        <v>4.9670708316121553E-2</v>
      </c>
      <c r="H114" s="72">
        <f t="shared" ca="1" si="5"/>
        <v>4.9670717608914922E-2</v>
      </c>
      <c r="I114" s="72">
        <f t="shared" ca="1" si="6"/>
        <v>4.9670712962518238E-2</v>
      </c>
    </row>
    <row r="115" spans="3:9">
      <c r="C115" s="70">
        <v>100</v>
      </c>
      <c r="D115" s="73">
        <f ca="1">IF('Avaliacao de Conformidade'!$I$19&lt;&gt;"intervalo","-",IF(ABS($E$11-I113)&lt;=ABS($E$11-I114),D113+(RAND()-0.5)*$M$17/C115,D114+(RAND()-0.5)*$M$17/C115))</f>
        <v>1.647335937900019</v>
      </c>
      <c r="E115" s="87">
        <f ca="1">IF('Avaliacao de Conformidade'!$I$19&lt;&gt;"intervalo","-",IF($E$10="Risco do Consumidor",$E$7+D115*$K$7,$E$7-D115*$K$7))</f>
        <v>93.706505860275044</v>
      </c>
      <c r="F115" s="87">
        <f ca="1">IF('Avaliacao de Conformidade'!$I$19&lt;&gt;"intervalo","-",IF($E$10="Risco do Consumidor",$E$8-D115*$K$8,$E$8+D115*$K$8))</f>
        <v>105.46982617077495</v>
      </c>
      <c r="G115" s="72">
        <f t="shared" ca="1" si="4"/>
        <v>4.9744507481385564E-2</v>
      </c>
      <c r="H115" s="72">
        <f t="shared" ca="1" si="5"/>
        <v>4.9744516735558408E-2</v>
      </c>
      <c r="I115" s="72">
        <f t="shared" ca="1" si="6"/>
        <v>4.9744512108471986E-2</v>
      </c>
    </row>
    <row r="116" spans="3:9">
      <c r="C116" s="70">
        <v>101</v>
      </c>
      <c r="D116" s="73">
        <f ca="1">IF('Avaliacao de Conformidade'!$I$19&lt;&gt;"intervalo","-",IF(ABS($E$11-I114)&lt;=ABS($E$11-I115),D114+(RAND()-0.5)*$M$17/C116,D115+(RAND()-0.5)*$M$17/C116))</f>
        <v>1.6465296629276294</v>
      </c>
      <c r="E116" s="87">
        <f ca="1">IF('Avaliacao de Conformidade'!$I$19&lt;&gt;"intervalo","-",IF($E$10="Risco do Consumidor",$E$7+D116*$K$7,$E$7-D116*$K$7))</f>
        <v>93.704691741587169</v>
      </c>
      <c r="F116" s="87">
        <f ca="1">IF('Avaliacao de Conformidade'!$I$19&lt;&gt;"intervalo","-",IF($E$10="Risco do Consumidor",$E$8-D116*$K$8,$E$8+D116*$K$8))</f>
        <v>105.47204342694901</v>
      </c>
      <c r="G116" s="72">
        <f t="shared" ca="1" si="4"/>
        <v>4.9827379090313761E-2</v>
      </c>
      <c r="H116" s="72">
        <f t="shared" ca="1" si="5"/>
        <v>4.9827388301357925E-2</v>
      </c>
      <c r="I116" s="72">
        <f t="shared" ca="1" si="6"/>
        <v>4.9827383695835843E-2</v>
      </c>
    </row>
    <row r="117" spans="3:9">
      <c r="C117" s="70">
        <v>102</v>
      </c>
      <c r="D117" s="73">
        <f ca="1">IF('Avaliacao de Conformidade'!$I$19&lt;&gt;"intervalo","-",IF(ABS($E$11-I115)&lt;=ABS($E$11-I116),D115+(RAND()-0.5)*$M$17/C117,D116+(RAND()-0.5)*$M$17/C117))</f>
        <v>1.6469547651867444</v>
      </c>
      <c r="E117" s="87">
        <f ca="1">IF('Avaliacao de Conformidade'!$I$19&lt;&gt;"intervalo","-",IF($E$10="Risco do Consumidor",$E$7+D117*$K$7,$E$7-D117*$K$7))</f>
        <v>93.705648221670174</v>
      </c>
      <c r="F117" s="87">
        <f ca="1">IF('Avaliacao de Conformidade'!$I$19&lt;&gt;"intervalo","-",IF($E$10="Risco do Consumidor",$E$8-D117*$K$8,$E$8+D117*$K$8))</f>
        <v>105.47087439573646</v>
      </c>
      <c r="G117" s="72">
        <f t="shared" ca="1" si="4"/>
        <v>4.9783671959314463E-2</v>
      </c>
      <c r="H117" s="72">
        <f t="shared" ca="1" si="5"/>
        <v>4.9783681193073664E-2</v>
      </c>
      <c r="I117" s="72">
        <f t="shared" ca="1" si="6"/>
        <v>4.9783676576194064E-2</v>
      </c>
    </row>
    <row r="118" spans="3:9">
      <c r="C118" s="70">
        <v>103</v>
      </c>
      <c r="D118" s="73">
        <f ca="1">IF('Avaliacao de Conformidade'!$I$19&lt;&gt;"intervalo","-",IF(ABS($E$11-I116)&lt;=ABS($E$11-I117),D116+(RAND()-0.5)*$M$17/C118,D117+(RAND()-0.5)*$M$17/C118))</f>
        <v>1.6465671868613105</v>
      </c>
      <c r="E118" s="87">
        <f ca="1">IF('Avaliacao de Conformidade'!$I$19&lt;&gt;"intervalo","-",IF($E$10="Risco do Consumidor",$E$7+D118*$K$7,$E$7-D118*$K$7))</f>
        <v>93.704776170437952</v>
      </c>
      <c r="F118" s="87">
        <f ca="1">IF('Avaliacao de Conformidade'!$I$19&lt;&gt;"intervalo","-",IF($E$10="Risco do Consumidor",$E$8-D118*$K$8,$E$8+D118*$K$8))</f>
        <v>105.4719402361314</v>
      </c>
      <c r="G118" s="72">
        <f t="shared" ca="1" si="4"/>
        <v>4.9823519814433698E-2</v>
      </c>
      <c r="H118" s="72">
        <f t="shared" ca="1" si="5"/>
        <v>4.9823529027481196E-2</v>
      </c>
      <c r="I118" s="72">
        <f t="shared" ca="1" si="6"/>
        <v>4.9823524420957443E-2</v>
      </c>
    </row>
    <row r="119" spans="3:9">
      <c r="C119" s="70">
        <v>104</v>
      </c>
      <c r="D119" s="73">
        <f ca="1">IF('Avaliacao de Conformidade'!$I$19&lt;&gt;"intervalo","-",IF(ABS($E$11-I117)&lt;=ABS($E$11-I118),D117+(RAND()-0.5)*$M$17/C119,D118+(RAND()-0.5)*$M$17/C119))</f>
        <v>1.6466473449732553</v>
      </c>
      <c r="E119" s="87">
        <f ca="1">IF('Avaliacao de Conformidade'!$I$19&lt;&gt;"intervalo","-",IF($E$10="Risco do Consumidor",$E$7+D119*$K$7,$E$7-D119*$K$7))</f>
        <v>93.704956526189818</v>
      </c>
      <c r="F119" s="87">
        <f ca="1">IF('Avaliacao de Conformidade'!$I$19&lt;&gt;"intervalo","-",IF($E$10="Risco do Consumidor",$E$8-D119*$K$8,$E$8+D119*$K$8))</f>
        <v>105.47171980132354</v>
      </c>
      <c r="G119" s="72">
        <f t="shared" ca="1" si="4"/>
        <v>4.9815276480987498E-2</v>
      </c>
      <c r="H119" s="72">
        <f t="shared" ca="1" si="5"/>
        <v>4.9815285698313942E-2</v>
      </c>
      <c r="I119" s="72">
        <f t="shared" ca="1" si="6"/>
        <v>4.981528108965072E-2</v>
      </c>
    </row>
    <row r="120" spans="3:9">
      <c r="C120" s="70">
        <v>105</v>
      </c>
      <c r="D120" s="73">
        <f ca="1">IF('Avaliacao de Conformidade'!$I$19&lt;&gt;"intervalo","-",IF(ABS($E$11-I118)&lt;=ABS($E$11-I119),D118+(RAND()-0.5)*$M$17/C120,D119+(RAND()-0.5)*$M$17/C120))</f>
        <v>1.6459087576192493</v>
      </c>
      <c r="E120" s="87">
        <f ca="1">IF('Avaliacao de Conformidade'!$I$19&lt;&gt;"intervalo","-",IF($E$10="Risco do Consumidor",$E$7+D120*$K$7,$E$7-D120*$K$7))</f>
        <v>93.703294704643312</v>
      </c>
      <c r="F120" s="87">
        <f ca="1">IF('Avaliacao de Conformidade'!$I$19&lt;&gt;"intervalo","-",IF($E$10="Risco do Consumidor",$E$8-D120*$K$8,$E$8+D120*$K$8))</f>
        <v>105.47375091654706</v>
      </c>
      <c r="G120" s="72">
        <f t="shared" ca="1" si="4"/>
        <v>4.9891272820533378E-2</v>
      </c>
      <c r="H120" s="72">
        <f t="shared" ca="1" si="5"/>
        <v>4.9891281998497607E-2</v>
      </c>
      <c r="I120" s="72">
        <f t="shared" ca="1" si="6"/>
        <v>4.9891277409515489E-2</v>
      </c>
    </row>
    <row r="121" spans="3:9">
      <c r="C121" s="70">
        <v>106</v>
      </c>
      <c r="D121" s="73">
        <f ca="1">IF('Avaliacao de Conformidade'!$I$19&lt;&gt;"intervalo","-",IF(ABS($E$11-I119)&lt;=ABS($E$11-I120),D119+(RAND()-0.5)*$M$17/C121,D120+(RAND()-0.5)*$M$17/C121))</f>
        <v>1.646344137251063</v>
      </c>
      <c r="E121" s="87">
        <f ca="1">IF('Avaliacao de Conformidade'!$I$19&lt;&gt;"intervalo","-",IF($E$10="Risco do Consumidor",$E$7+D121*$K$7,$E$7-D121*$K$7))</f>
        <v>93.704274308814888</v>
      </c>
      <c r="F121" s="87">
        <f ca="1">IF('Avaliacao de Conformidade'!$I$19&lt;&gt;"intervalo","-",IF($E$10="Risco do Consumidor",$E$8-D121*$K$8,$E$8+D121*$K$8))</f>
        <v>105.47255362255957</v>
      </c>
      <c r="G121" s="72">
        <f t="shared" ca="1" si="4"/>
        <v>4.9846463610154136E-2</v>
      </c>
      <c r="H121" s="72">
        <f t="shared" ca="1" si="5"/>
        <v>4.9846472811301751E-2</v>
      </c>
      <c r="I121" s="72">
        <f t="shared" ca="1" si="6"/>
        <v>4.984646821072794E-2</v>
      </c>
    </row>
    <row r="122" spans="3:9">
      <c r="C122" s="70">
        <v>107</v>
      </c>
      <c r="D122" s="73">
        <f ca="1">IF('Avaliacao de Conformidade'!$I$19&lt;&gt;"intervalo","-",IF(ABS($E$11-I120)&lt;=ABS($E$11-I121),D120+(RAND()-0.5)*$M$17/C122,D121+(RAND()-0.5)*$M$17/C122))</f>
        <v>1.6450097575050655</v>
      </c>
      <c r="E122" s="87">
        <f ca="1">IF('Avaliacao de Conformidade'!$I$19&lt;&gt;"intervalo","-",IF($E$10="Risco do Consumidor",$E$7+D122*$K$7,$E$7-D122*$K$7))</f>
        <v>93.701271954386399</v>
      </c>
      <c r="F122" s="87">
        <f ca="1">IF('Avaliacao de Conformidade'!$I$19&lt;&gt;"intervalo","-",IF($E$10="Risco do Consumidor",$E$8-D122*$K$8,$E$8+D122*$K$8))</f>
        <v>105.47622316686108</v>
      </c>
      <c r="G122" s="72">
        <f t="shared" ca="1" si="4"/>
        <v>4.9983899443152284E-2</v>
      </c>
      <c r="H122" s="72">
        <f t="shared" ca="1" si="5"/>
        <v>4.9983908573425426E-2</v>
      </c>
      <c r="I122" s="72">
        <f t="shared" ca="1" si="6"/>
        <v>4.9983904008288851E-2</v>
      </c>
    </row>
    <row r="123" spans="3:9">
      <c r="C123" s="70">
        <v>108</v>
      </c>
      <c r="D123" s="73">
        <f ca="1">IF('Avaliacao de Conformidade'!$I$19&lt;&gt;"intervalo","-",IF(ABS($E$11-I121)&lt;=ABS($E$11-I122),D121+(RAND()-0.5)*$M$17/C123,D122+(RAND()-0.5)*$M$17/C123))</f>
        <v>1.6455668621888635</v>
      </c>
      <c r="E123" s="87">
        <f ca="1">IF('Avaliacao de Conformidade'!$I$19&lt;&gt;"intervalo","-",IF($E$10="Risco do Consumidor",$E$7+D123*$K$7,$E$7-D123*$K$7))</f>
        <v>93.702525439924941</v>
      </c>
      <c r="F123" s="87">
        <f ca="1">IF('Avaliacao de Conformidade'!$I$19&lt;&gt;"intervalo","-",IF($E$10="Risco do Consumidor",$E$8-D123*$K$8,$E$8+D123*$K$8))</f>
        <v>105.47469112898062</v>
      </c>
      <c r="G123" s="72">
        <f t="shared" ca="1" si="4"/>
        <v>4.9926483165722187E-2</v>
      </c>
      <c r="H123" s="72">
        <f t="shared" ca="1" si="5"/>
        <v>4.9926492325520509E-2</v>
      </c>
      <c r="I123" s="72">
        <f t="shared" ca="1" si="6"/>
        <v>4.9926487745621348E-2</v>
      </c>
    </row>
    <row r="124" spans="3:9">
      <c r="C124" s="70">
        <v>109</v>
      </c>
      <c r="D124" s="73">
        <f ca="1">IF('Avaliacao de Conformidade'!$I$19&lt;&gt;"intervalo","-",IF(ABS($E$11-I122)&lt;=ABS($E$11-I123),D122+(RAND()-0.5)*$M$17/C124,D123+(RAND()-0.5)*$M$17/C124))</f>
        <v>1.6446127562961195</v>
      </c>
      <c r="E124" s="87">
        <f ca="1">IF('Avaliacao de Conformidade'!$I$19&lt;&gt;"intervalo","-",IF($E$10="Risco do Consumidor",$E$7+D124*$K$7,$E$7-D124*$K$7))</f>
        <v>93.700378701666267</v>
      </c>
      <c r="F124" s="87">
        <f ca="1">IF('Avaliacao de Conformidade'!$I$19&lt;&gt;"intervalo","-",IF($E$10="Risco do Consumidor",$E$8-D124*$K$8,$E$8+D124*$K$8))</f>
        <v>105.47731492018568</v>
      </c>
      <c r="G124" s="72">
        <f t="shared" ca="1" si="4"/>
        <v>5.0024847271146415E-2</v>
      </c>
      <c r="H124" s="72">
        <f t="shared" ca="1" si="5"/>
        <v>5.0024856380435336E-2</v>
      </c>
      <c r="I124" s="72">
        <f t="shared" ca="1" si="6"/>
        <v>5.0024851825790875E-2</v>
      </c>
    </row>
    <row r="125" spans="3:9">
      <c r="C125" s="70">
        <v>110</v>
      </c>
      <c r="D125" s="73">
        <f ca="1">IF('Avaliacao de Conformidade'!$I$19&lt;&gt;"intervalo","-",IF(ABS($E$11-I123)&lt;=ABS($E$11-I124),D123+(RAND()-0.5)*$M$17/C125,D124+(RAND()-0.5)*$M$17/C125))</f>
        <v>1.6448336787713589</v>
      </c>
      <c r="E125" s="87">
        <f ca="1">IF('Avaliacao de Conformidade'!$I$19&lt;&gt;"intervalo","-",IF($E$10="Risco do Consumidor",$E$7+D125*$K$7,$E$7-D125*$K$7))</f>
        <v>93.700875777235552</v>
      </c>
      <c r="F125" s="87">
        <f ca="1">IF('Avaliacao de Conformidade'!$I$19&lt;&gt;"intervalo","-",IF($E$10="Risco do Consumidor",$E$8-D125*$K$8,$E$8+D125*$K$8))</f>
        <v>105.47670738337877</v>
      </c>
      <c r="G125" s="72">
        <f t="shared" ca="1" si="4"/>
        <v>5.0002057402301521E-2</v>
      </c>
      <c r="H125" s="72">
        <f t="shared" ca="1" si="5"/>
        <v>5.0002066523261647E-2</v>
      </c>
      <c r="I125" s="72">
        <f t="shared" ca="1" si="6"/>
        <v>5.0002061962781584E-2</v>
      </c>
    </row>
    <row r="126" spans="3:9">
      <c r="C126" s="70">
        <v>111</v>
      </c>
      <c r="D126" s="73">
        <f ca="1">IF('Avaliacao de Conformidade'!$I$19&lt;&gt;"intervalo","-",IF(ABS($E$11-I124)&lt;=ABS($E$11-I125),D124+(RAND()-0.5)*$M$17/C126,D125+(RAND()-0.5)*$M$17/C126))</f>
        <v>1.64513232415946</v>
      </c>
      <c r="E126" s="87">
        <f ca="1">IF('Avaliacao de Conformidade'!$I$19&lt;&gt;"intervalo","-",IF($E$10="Risco do Consumidor",$E$7+D126*$K$7,$E$7-D126*$K$7))</f>
        <v>93.701547729358779</v>
      </c>
      <c r="F126" s="87">
        <f ca="1">IF('Avaliacao de Conformidade'!$I$19&lt;&gt;"intervalo","-",IF($E$10="Risco do Consumidor",$E$8-D126*$K$8,$E$8+D126*$K$8))</f>
        <v>105.47588610856148</v>
      </c>
      <c r="G126" s="72">
        <f t="shared" ca="1" si="4"/>
        <v>4.9971262972835301E-2</v>
      </c>
      <c r="H126" s="72">
        <f t="shared" ca="1" si="5"/>
        <v>4.9971272109595732E-2</v>
      </c>
      <c r="I126" s="72">
        <f t="shared" ca="1" si="6"/>
        <v>4.9971267541215517E-2</v>
      </c>
    </row>
    <row r="127" spans="3:9">
      <c r="C127" s="70">
        <v>112</v>
      </c>
      <c r="D127" s="73">
        <f ca="1">IF('Avaliacao de Conformidade'!$I$19&lt;&gt;"intervalo","-",IF(ABS($E$11-I125)&lt;=ABS($E$11-I126),D125+(RAND()-0.5)*$M$17/C127,D126+(RAND()-0.5)*$M$17/C127))</f>
        <v>1.6451904266641122</v>
      </c>
      <c r="E127" s="87">
        <f ca="1">IF('Avaliacao de Conformidade'!$I$19&lt;&gt;"intervalo","-",IF($E$10="Risco do Consumidor",$E$7+D127*$K$7,$E$7-D127*$K$7))</f>
        <v>93.701678459994255</v>
      </c>
      <c r="F127" s="87">
        <f ca="1">IF('Avaliacao de Conformidade'!$I$19&lt;&gt;"intervalo","-",IF($E$10="Risco do Consumidor",$E$8-D127*$K$8,$E$8+D127*$K$8))</f>
        <v>105.47572632667369</v>
      </c>
      <c r="G127" s="72">
        <f t="shared" ca="1" si="4"/>
        <v>4.9965273566704535E-2</v>
      </c>
      <c r="H127" s="72">
        <f t="shared" ca="1" si="5"/>
        <v>4.9965282706542692E-2</v>
      </c>
      <c r="I127" s="72">
        <f t="shared" ca="1" si="6"/>
        <v>4.9965278136623617E-2</v>
      </c>
    </row>
    <row r="128" spans="3:9">
      <c r="C128" s="70">
        <v>113</v>
      </c>
      <c r="D128" s="73">
        <f ca="1">IF('Avaliacao de Conformidade'!$I$19&lt;&gt;"intervalo","-",IF(ABS($E$11-I126)&lt;=ABS($E$11-I127),D126+(RAND()-0.5)*$M$17/C128,D127+(RAND()-0.5)*$M$17/C128))</f>
        <v>1.6459826630766468</v>
      </c>
      <c r="E128" s="87">
        <f ca="1">IF('Avaliacao de Conformidade'!$I$19&lt;&gt;"intervalo","-",IF($E$10="Risco do Consumidor",$E$7+D128*$K$7,$E$7-D128*$K$7))</f>
        <v>93.703460991922455</v>
      </c>
      <c r="F128" s="87">
        <f ca="1">IF('Avaliacao de Conformidade'!$I$19&lt;&gt;"intervalo","-",IF($E$10="Risco do Consumidor",$E$8-D128*$K$8,$E$8+D128*$K$8))</f>
        <v>105.47354767653923</v>
      </c>
      <c r="G128" s="72">
        <f t="shared" ca="1" si="4"/>
        <v>4.9883664218147258E-2</v>
      </c>
      <c r="H128" s="72">
        <f t="shared" ca="1" si="5"/>
        <v>4.9883673400043092E-2</v>
      </c>
      <c r="I128" s="72">
        <f t="shared" ca="1" si="6"/>
        <v>4.9883668809095172E-2</v>
      </c>
    </row>
    <row r="129" spans="3:9">
      <c r="C129" s="70">
        <v>114</v>
      </c>
      <c r="D129" s="73">
        <f ca="1">IF('Avaliacao de Conformidade'!$I$19&lt;&gt;"intervalo","-",IF(ABS($E$11-I127)&lt;=ABS($E$11-I128),D127+(RAND()-0.5)*$M$17/C129,D128+(RAND()-0.5)*$M$17/C129))</f>
        <v>1.6443748573611217</v>
      </c>
      <c r="E129" s="87">
        <f ca="1">IF('Avaliacao de Conformidade'!$I$19&lt;&gt;"intervalo","-",IF($E$10="Risco do Consumidor",$E$7+D129*$K$7,$E$7-D129*$K$7))</f>
        <v>93.699843429062526</v>
      </c>
      <c r="F129" s="87">
        <f ca="1">IF('Avaliacao de Conformidade'!$I$19&lt;&gt;"intervalo","-",IF($E$10="Risco do Consumidor",$E$8-D129*$K$8,$E$8+D129*$K$8))</f>
        <v>105.47796914225691</v>
      </c>
      <c r="G129" s="72">
        <f t="shared" ca="1" si="4"/>
        <v>5.0049397654542443E-2</v>
      </c>
      <c r="H129" s="72">
        <f t="shared" ca="1" si="5"/>
        <v>5.0049406751279037E-2</v>
      </c>
      <c r="I129" s="72">
        <f t="shared" ca="1" si="6"/>
        <v>5.0049402202910737E-2</v>
      </c>
    </row>
    <row r="130" spans="3:9">
      <c r="C130" s="70">
        <v>115</v>
      </c>
      <c r="D130" s="73">
        <f ca="1">IF('Avaliacao de Conformidade'!$I$19&lt;&gt;"intervalo","-",IF(ABS($E$11-I128)&lt;=ABS($E$11-I129),D128+(RAND()-0.5)*$M$17/C130,D129+(RAND()-0.5)*$M$17/C130))</f>
        <v>1.6438197725873105</v>
      </c>
      <c r="E130" s="87">
        <f ca="1">IF('Avaliacao de Conformidade'!$I$19&lt;&gt;"intervalo","-",IF($E$10="Risco do Consumidor",$E$7+D130*$K$7,$E$7-D130*$K$7))</f>
        <v>93.698594488321447</v>
      </c>
      <c r="F130" s="87">
        <f ca="1">IF('Avaliacao de Conformidade'!$I$19&lt;&gt;"intervalo","-",IF($E$10="Risco do Consumidor",$E$8-D130*$K$8,$E$8+D130*$K$8))</f>
        <v>105.4794956253849</v>
      </c>
      <c r="G130" s="72">
        <f t="shared" ca="1" si="4"/>
        <v>5.010671792640161E-2</v>
      </c>
      <c r="H130" s="72">
        <f t="shared" ca="1" si="5"/>
        <v>5.0106726993916273E-2</v>
      </c>
      <c r="I130" s="72">
        <f t="shared" ca="1" si="6"/>
        <v>5.0106722460158945E-2</v>
      </c>
    </row>
    <row r="131" spans="3:9">
      <c r="C131" s="70">
        <v>116</v>
      </c>
      <c r="D131" s="73">
        <f ca="1">IF('Avaliacao de Conformidade'!$I$19&lt;&gt;"intervalo","-",IF(ABS($E$11-I129)&lt;=ABS($E$11-I130),D129+(RAND()-0.5)*$M$17/C131,D130+(RAND()-0.5)*$M$17/C131))</f>
        <v>1.6439463324732291</v>
      </c>
      <c r="E131" s="87">
        <f ca="1">IF('Avaliacao de Conformidade'!$I$19&lt;&gt;"intervalo","-",IF($E$10="Risco do Consumidor",$E$7+D131*$K$7,$E$7-D131*$K$7))</f>
        <v>93.69887924806477</v>
      </c>
      <c r="F131" s="87">
        <f ca="1">IF('Avaliacao de Conformidade'!$I$19&lt;&gt;"intervalo","-",IF($E$10="Risco do Consumidor",$E$8-D131*$K$8,$E$8+D131*$K$8))</f>
        <v>105.47914758569863</v>
      </c>
      <c r="G131" s="72">
        <f t="shared" ca="1" si="4"/>
        <v>5.0093644242786318E-2</v>
      </c>
      <c r="H131" s="72">
        <f t="shared" ca="1" si="5"/>
        <v>5.0093653316956199E-2</v>
      </c>
      <c r="I131" s="72">
        <f t="shared" ca="1" si="6"/>
        <v>5.0093648779871255E-2</v>
      </c>
    </row>
    <row r="132" spans="3:9">
      <c r="C132" s="70">
        <v>117</v>
      </c>
      <c r="D132" s="73">
        <f ca="1">IF('Avaliacao de Conformidade'!$I$19&lt;&gt;"intervalo","-",IF(ABS($E$11-I130)&lt;=ABS($E$11-I131),D130+(RAND()-0.5)*$M$17/C132,D131+(RAND()-0.5)*$M$17/C132))</f>
        <v>1.6446141930445128</v>
      </c>
      <c r="E132" s="87">
        <f ca="1">IF('Avaliacao de Conformidade'!$I$19&lt;&gt;"intervalo","-",IF($E$10="Risco do Consumidor",$E$7+D132*$K$7,$E$7-D132*$K$7))</f>
        <v>93.700381934350148</v>
      </c>
      <c r="F132" s="87">
        <f ca="1">IF('Avaliacao de Conformidade'!$I$19&lt;&gt;"intervalo","-",IF($E$10="Risco do Consumidor",$E$8-D132*$K$8,$E$8+D132*$K$8))</f>
        <v>105.47731096912759</v>
      </c>
      <c r="G132" s="72">
        <f t="shared" ca="1" si="4"/>
        <v>5.0024699032640389E-2</v>
      </c>
      <c r="H132" s="72">
        <f t="shared" ca="1" si="5"/>
        <v>5.0024708142004611E-2</v>
      </c>
      <c r="I132" s="72">
        <f t="shared" ca="1" si="6"/>
        <v>5.00247035873225E-2</v>
      </c>
    </row>
    <row r="133" spans="3:9">
      <c r="C133" s="70">
        <v>118</v>
      </c>
      <c r="D133" s="73">
        <f ca="1">IF('Avaliacao de Conformidade'!$I$19&lt;&gt;"intervalo","-",IF(ABS($E$11-I131)&lt;=ABS($E$11-I132),D131+(RAND()-0.5)*$M$17/C133,D132+(RAND()-0.5)*$M$17/C133))</f>
        <v>1.6444672118081367</v>
      </c>
      <c r="E133" s="87">
        <f ca="1">IF('Avaliacao de Conformidade'!$I$19&lt;&gt;"intervalo","-",IF($E$10="Risco do Consumidor",$E$7+D133*$K$7,$E$7-D133*$K$7))</f>
        <v>93.700051226568306</v>
      </c>
      <c r="F133" s="87">
        <f ca="1">IF('Avaliacao de Conformidade'!$I$19&lt;&gt;"intervalo","-",IF($E$10="Risco do Consumidor",$E$8-D133*$K$8,$E$8+D133*$K$8))</f>
        <v>105.47771516752762</v>
      </c>
      <c r="G133" s="72">
        <f t="shared" ca="1" si="4"/>
        <v>5.003986584043317E-2</v>
      </c>
      <c r="H133" s="72">
        <f t="shared" ca="1" si="5"/>
        <v>5.0039874942040541E-2</v>
      </c>
      <c r="I133" s="72">
        <f t="shared" ca="1" si="6"/>
        <v>5.0039870391236856E-2</v>
      </c>
    </row>
    <row r="134" spans="3:9">
      <c r="C134" s="70">
        <v>119</v>
      </c>
      <c r="D134" s="73">
        <f ca="1">IF('Avaliacao de Conformidade'!$I$19&lt;&gt;"intervalo","-",IF(ABS($E$11-I132)&lt;=ABS($E$11-I133),D132+(RAND()-0.5)*$M$17/C134,D133+(RAND()-0.5)*$M$17/C134))</f>
        <v>1.645089177183652</v>
      </c>
      <c r="E134" s="87">
        <f ca="1">IF('Avaliacao de Conformidade'!$I$19&lt;&gt;"intervalo","-",IF($E$10="Risco do Consumidor",$E$7+D134*$K$7,$E$7-D134*$K$7))</f>
        <v>93.701450648663211</v>
      </c>
      <c r="F134" s="87">
        <f ca="1">IF('Avaliacao de Conformidade'!$I$19&lt;&gt;"intervalo","-",IF($E$10="Risco do Consumidor",$E$8-D134*$K$8,$E$8+D134*$K$8))</f>
        <v>105.47600476274496</v>
      </c>
      <c r="G134" s="72">
        <f t="shared" ca="1" si="4"/>
        <v>4.9975711082028404E-2</v>
      </c>
      <c r="H134" s="72">
        <f t="shared" ca="1" si="5"/>
        <v>4.9975720216504649E-2</v>
      </c>
      <c r="I134" s="72">
        <f t="shared" ca="1" si="6"/>
        <v>4.9975715649266526E-2</v>
      </c>
    </row>
    <row r="135" spans="3:9">
      <c r="C135" s="70">
        <v>120</v>
      </c>
      <c r="D135" s="73">
        <f ca="1">IF('Avaliacao de Conformidade'!$I$19&lt;&gt;"intervalo","-",IF(ABS($E$11-I133)&lt;=ABS($E$11-I134),D133+(RAND()-0.5)*$M$17/C135,D134+(RAND()-0.5)*$M$17/C135))</f>
        <v>1.6453698071454297</v>
      </c>
      <c r="E135" s="87">
        <f ca="1">IF('Avaliacao de Conformidade'!$I$19&lt;&gt;"intervalo","-",IF($E$10="Risco do Consumidor",$E$7+D135*$K$7,$E$7-D135*$K$7))</f>
        <v>93.70208206607721</v>
      </c>
      <c r="F135" s="87">
        <f ca="1">IF('Avaliacao de Conformidade'!$I$19&lt;&gt;"intervalo","-",IF($E$10="Risco do Consumidor",$E$8-D135*$K$8,$E$8+D135*$K$8))</f>
        <v>105.47523303035007</v>
      </c>
      <c r="G135" s="72">
        <f t="shared" ca="1" si="4"/>
        <v>4.9946786021347625E-2</v>
      </c>
      <c r="H135" s="72">
        <f t="shared" ca="1" si="5"/>
        <v>4.9946795170691602E-2</v>
      </c>
      <c r="I135" s="72">
        <f t="shared" ca="1" si="6"/>
        <v>4.9946790596019613E-2</v>
      </c>
    </row>
    <row r="136" spans="3:9">
      <c r="C136" s="70">
        <v>121</v>
      </c>
      <c r="D136" s="73">
        <f ca="1">IF('Avaliacao de Conformidade'!$I$19&lt;&gt;"intervalo","-",IF(ABS($E$11-I134)&lt;=ABS($E$11-I135),D134+(RAND()-0.5)*$M$17/C136,D135+(RAND()-0.5)*$M$17/C136))</f>
        <v>1.6444636308599732</v>
      </c>
      <c r="E136" s="87">
        <f ca="1">IF('Avaliacao de Conformidade'!$I$19&lt;&gt;"intervalo","-",IF($E$10="Risco do Consumidor",$E$7+D136*$K$7,$E$7-D136*$K$7))</f>
        <v>93.700043169434934</v>
      </c>
      <c r="F136" s="87">
        <f ca="1">IF('Avaliacao de Conformidade'!$I$19&lt;&gt;"intervalo","-",IF($E$10="Risco do Consumidor",$E$8-D136*$K$8,$E$8+D136*$K$8))</f>
        <v>105.47772501513508</v>
      </c>
      <c r="G136" s="72">
        <f t="shared" ca="1" si="4"/>
        <v>5.0040235399691019E-2</v>
      </c>
      <c r="H136" s="72">
        <f t="shared" ca="1" si="5"/>
        <v>5.0040244501109596E-2</v>
      </c>
      <c r="I136" s="72">
        <f t="shared" ca="1" si="6"/>
        <v>5.0040239950400307E-2</v>
      </c>
    </row>
    <row r="137" spans="3:9">
      <c r="C137" s="70">
        <v>122</v>
      </c>
      <c r="D137" s="73">
        <f ca="1">IF('Avaliacao de Conformidade'!$I$19&lt;&gt;"intervalo","-",IF(ABS($E$11-I135)&lt;=ABS($E$11-I136),D135+(RAND()-0.5)*$M$17/C137,D136+(RAND()-0.5)*$M$17/C137))</f>
        <v>1.6450007340400332</v>
      </c>
      <c r="E137" s="87">
        <f ca="1">IF('Avaliacao de Conformidade'!$I$19&lt;&gt;"intervalo","-",IF($E$10="Risco do Consumidor",$E$7+D137*$K$7,$E$7-D137*$K$7))</f>
        <v>93.70125165159007</v>
      </c>
      <c r="F137" s="87">
        <f ca="1">IF('Avaliacao de Conformidade'!$I$19&lt;&gt;"intervalo","-",IF($E$10="Risco do Consumidor",$E$8-D137*$K$8,$E$8+D137*$K$8))</f>
        <v>105.4762479813899</v>
      </c>
      <c r="G137" s="72">
        <f t="shared" ca="1" si="4"/>
        <v>4.9984829851922145E-2</v>
      </c>
      <c r="H137" s="72">
        <f t="shared" ca="1" si="5"/>
        <v>4.9984838981716975E-2</v>
      </c>
      <c r="I137" s="72">
        <f t="shared" ca="1" si="6"/>
        <v>4.9984834416819557E-2</v>
      </c>
    </row>
    <row r="138" spans="3:9">
      <c r="C138" s="70">
        <v>123</v>
      </c>
      <c r="D138" s="73">
        <f ca="1">IF('Avaliacao de Conformidade'!$I$19&lt;&gt;"intervalo","-",IF(ABS($E$11-I136)&lt;=ABS($E$11-I137),D136+(RAND()-0.5)*$M$17/C138,D137+(RAND()-0.5)*$M$17/C138))</f>
        <v>1.645441978708597</v>
      </c>
      <c r="E138" s="87">
        <f ca="1">IF('Avaliacao de Conformidade'!$I$19&lt;&gt;"intervalo","-",IF($E$10="Risco do Consumidor",$E$7+D138*$K$7,$E$7-D138*$K$7))</f>
        <v>93.702244452094348</v>
      </c>
      <c r="F138" s="87">
        <f ca="1">IF('Avaliacao de Conformidade'!$I$19&lt;&gt;"intervalo","-",IF($E$10="Risco do Consumidor",$E$8-D138*$K$8,$E$8+D138*$K$8))</f>
        <v>105.47503455855136</v>
      </c>
      <c r="G138" s="72">
        <f t="shared" ca="1" si="4"/>
        <v>4.9939349320638995E-2</v>
      </c>
      <c r="H138" s="72">
        <f t="shared" ca="1" si="5"/>
        <v>4.9939358473810987E-2</v>
      </c>
      <c r="I138" s="72">
        <f t="shared" ca="1" si="6"/>
        <v>4.9939353897224995E-2</v>
      </c>
    </row>
    <row r="139" spans="3:9">
      <c r="C139" s="70">
        <v>124</v>
      </c>
      <c r="D139" s="73">
        <f ca="1">IF('Avaliacao de Conformidade'!$I$19&lt;&gt;"intervalo","-",IF(ABS($E$11-I137)&lt;=ABS($E$11-I138),D137+(RAND()-0.5)*$M$17/C139,D138+(RAND()-0.5)*$M$17/C139))</f>
        <v>1.6455380032767208</v>
      </c>
      <c r="E139" s="87">
        <f ca="1">IF('Avaliacao de Conformidade'!$I$19&lt;&gt;"intervalo","-",IF($E$10="Risco do Consumidor",$E$7+D139*$K$7,$E$7-D139*$K$7))</f>
        <v>93.702460507372621</v>
      </c>
      <c r="F139" s="87">
        <f ca="1">IF('Avaliacao de Conformidade'!$I$19&lt;&gt;"intervalo","-",IF($E$10="Risco do Consumidor",$E$8-D139*$K$8,$E$8+D139*$K$8))</f>
        <v>105.47477049098902</v>
      </c>
      <c r="G139" s="72">
        <f t="shared" ca="1" si="4"/>
        <v>4.9929456128193314E-2</v>
      </c>
      <c r="H139" s="72">
        <f t="shared" ca="1" si="5"/>
        <v>4.9929465286460029E-2</v>
      </c>
      <c r="I139" s="72">
        <f t="shared" ca="1" si="6"/>
        <v>4.9929460707326671E-2</v>
      </c>
    </row>
    <row r="140" spans="3:9">
      <c r="C140" s="70">
        <v>125</v>
      </c>
      <c r="D140" s="73">
        <f ca="1">IF('Avaliacao de Conformidade'!$I$19&lt;&gt;"intervalo","-",IF(ABS($E$11-I138)&lt;=ABS($E$11-I139),D138+(RAND()-0.5)*$M$17/C140,D139+(RAND()-0.5)*$M$17/C140))</f>
        <v>1.6448092318641574</v>
      </c>
      <c r="E140" s="87">
        <f ca="1">IF('Avaliacao de Conformidade'!$I$19&lt;&gt;"intervalo","-",IF($E$10="Risco do Consumidor",$E$7+D140*$K$7,$E$7-D140*$K$7))</f>
        <v>93.700820771694353</v>
      </c>
      <c r="F140" s="87">
        <f ca="1">IF('Avaliacao de Conformidade'!$I$19&lt;&gt;"intervalo","-",IF($E$10="Risco do Consumidor",$E$8-D140*$K$8,$E$8+D140*$K$8))</f>
        <v>105.47677461237356</v>
      </c>
      <c r="G140" s="72">
        <f t="shared" ca="1" si="4"/>
        <v>5.0004578883156861E-2</v>
      </c>
      <c r="H140" s="72">
        <f t="shared" ca="1" si="5"/>
        <v>5.0004588002824472E-2</v>
      </c>
      <c r="I140" s="72">
        <f t="shared" ca="1" si="6"/>
        <v>5.0004583442990663E-2</v>
      </c>
    </row>
    <row r="141" spans="3:9">
      <c r="C141" s="70">
        <v>126</v>
      </c>
      <c r="D141" s="73">
        <f ca="1">IF('Avaliacao de Conformidade'!$I$19&lt;&gt;"intervalo","-",IF(ABS($E$11-I139)&lt;=ABS($E$11-I140),D139+(RAND()-0.5)*$M$17/C141,D140+(RAND()-0.5)*$M$17/C141))</f>
        <v>1.6444569671851639</v>
      </c>
      <c r="E141" s="87">
        <f ca="1">IF('Avaliacao de Conformidade'!$I$19&lt;&gt;"intervalo","-",IF($E$10="Risco do Consumidor",$E$7+D141*$K$7,$E$7-D141*$K$7))</f>
        <v>93.700028176166626</v>
      </c>
      <c r="F141" s="87">
        <f ca="1">IF('Avaliacao de Conformidade'!$I$19&lt;&gt;"intervalo","-",IF($E$10="Risco do Consumidor",$E$8-D141*$K$8,$E$8+D141*$K$8))</f>
        <v>105.47774334024081</v>
      </c>
      <c r="G141" s="72">
        <f t="shared" ca="1" si="4"/>
        <v>5.0040923106785845E-2</v>
      </c>
      <c r="H141" s="72">
        <f t="shared" ca="1" si="5"/>
        <v>5.0040932207853557E-2</v>
      </c>
      <c r="I141" s="72">
        <f t="shared" ca="1" si="6"/>
        <v>5.0040927657319698E-2</v>
      </c>
    </row>
    <row r="142" spans="3:9">
      <c r="C142" s="70">
        <v>127</v>
      </c>
      <c r="D142" s="73">
        <f ca="1">IF('Avaliacao de Conformidade'!$I$19&lt;&gt;"intervalo","-",IF(ABS($E$11-I140)&lt;=ABS($E$11-I141),D140+(RAND()-0.5)*$M$17/C142,D141+(RAND()-0.5)*$M$17/C142))</f>
        <v>1.6441197710174567</v>
      </c>
      <c r="E142" s="87">
        <f ca="1">IF('Avaliacao de Conformidade'!$I$19&lt;&gt;"intervalo","-",IF($E$10="Risco do Consumidor",$E$7+D142*$K$7,$E$7-D142*$K$7))</f>
        <v>93.699269484789284</v>
      </c>
      <c r="F142" s="87">
        <f ca="1">IF('Avaliacao de Conformidade'!$I$19&lt;&gt;"intervalo","-",IF($E$10="Risco do Consumidor",$E$8-D142*$K$8,$E$8+D142*$K$8))</f>
        <v>105.47867062970199</v>
      </c>
      <c r="G142" s="72">
        <f t="shared" ca="1" si="4"/>
        <v>5.0075732393663898E-2</v>
      </c>
      <c r="H142" s="72">
        <f t="shared" ca="1" si="5"/>
        <v>5.0075741476960707E-2</v>
      </c>
      <c r="I142" s="72">
        <f t="shared" ca="1" si="6"/>
        <v>5.0075736935312302E-2</v>
      </c>
    </row>
    <row r="143" spans="3:9">
      <c r="C143" s="70">
        <v>128</v>
      </c>
      <c r="D143" s="73">
        <f ca="1">IF('Avaliacao de Conformidade'!$I$19&lt;&gt;"intervalo","-",IF(ABS($E$11-I141)&lt;=ABS($E$11-I142),D141+(RAND()-0.5)*$M$17/C143,D142+(RAND()-0.5)*$M$17/C143))</f>
        <v>1.6449545990584162</v>
      </c>
      <c r="E143" s="87">
        <f ca="1">IF('Avaliacao de Conformidade'!$I$19&lt;&gt;"intervalo","-",IF($E$10="Risco do Consumidor",$E$7+D143*$K$7,$E$7-D143*$K$7))</f>
        <v>93.70114784788143</v>
      </c>
      <c r="F143" s="87">
        <f ca="1">IF('Avaliacao de Conformidade'!$I$19&lt;&gt;"intervalo","-",IF($E$10="Risco do Consumidor",$E$8-D143*$K$8,$E$8+D143*$K$8))</f>
        <v>105.47637485258936</v>
      </c>
      <c r="G143" s="72">
        <f t="shared" ca="1" si="4"/>
        <v>4.9989587042064847E-2</v>
      </c>
      <c r="H143" s="72">
        <f t="shared" ca="1" si="5"/>
        <v>4.9989596169419233E-2</v>
      </c>
      <c r="I143" s="72">
        <f t="shared" ca="1" si="6"/>
        <v>4.998959160574204E-2</v>
      </c>
    </row>
    <row r="144" spans="3:9">
      <c r="C144" s="70">
        <v>129</v>
      </c>
      <c r="D144" s="73">
        <f ca="1">IF('Avaliacao de Conformidade'!$I$19&lt;&gt;"intervalo","-",IF(ABS($E$11-I142)&lt;=ABS($E$11-I143),D142+(RAND()-0.5)*$M$17/C144,D143+(RAND()-0.5)*$M$17/C144))</f>
        <v>1.6448340917653588</v>
      </c>
      <c r="E144" s="87">
        <f ca="1">IF('Avaliacao de Conformidade'!$I$19&lt;&gt;"intervalo","-",IF($E$10="Risco do Consumidor",$E$7+D144*$K$7,$E$7-D144*$K$7))</f>
        <v>93.700876706472059</v>
      </c>
      <c r="F144" s="87">
        <f ca="1">IF('Avaliacao de Conformidade'!$I$19&lt;&gt;"intervalo","-",IF($E$10="Risco do Consumidor",$E$8-D144*$K$8,$E$8+D144*$K$8))</f>
        <v>105.47670624764527</v>
      </c>
      <c r="G144" s="72">
        <f t="shared" ref="G144:G207" ca="1" si="7">IF(E144="-","-",IF($G$13="Risco do Consumidor",_xlfn.NORM.DIST($E$7,E144,$K$7,TRUE)+(1-_xlfn.NORM.DIST($E$8,E144,$K$7,TRUE)),(_xlfn.NORM.DIST($E$8,E144,$K$7,TRUE)-_xlfn.NORM.DIST($E$7,E144,$K$7,TRUE))))</f>
        <v>5.0002014806517447E-2</v>
      </c>
      <c r="H144" s="72">
        <f t="shared" ref="H144:H207" ca="1" si="8">IF(F144="-","-",IF($G$13="Risco do Consumidor",_xlfn.NORM.DIST($E$7,F144,$K$8,TRUE)+(1-_xlfn.NORM.DIST($E$8,F144,$K$8,TRUE)),(_xlfn.NORM.DIST($E$8,F144,$K$8,TRUE)-_xlfn.NORM.DIST($E$7,F144,$K$8,TRUE))))</f>
        <v>5.0002023927499695E-2</v>
      </c>
      <c r="I144" s="72">
        <f t="shared" ref="I144:I207" ca="1" si="9">IF(COUNT(G144:H144)=0,"-",AVERAGE(G144:H144))</f>
        <v>5.0002019367008571E-2</v>
      </c>
    </row>
    <row r="145" spans="3:9">
      <c r="C145" s="70">
        <v>130</v>
      </c>
      <c r="D145" s="73">
        <f ca="1">IF('Avaliacao de Conformidade'!$I$19&lt;&gt;"intervalo","-",IF(ABS($E$11-I143)&lt;=ABS($E$11-I144),D143+(RAND()-0.5)*$M$17/C145,D144+(RAND()-0.5)*$M$17/C145))</f>
        <v>1.6444765876272218</v>
      </c>
      <c r="E145" s="87">
        <f ca="1">IF('Avaliacao de Conformidade'!$I$19&lt;&gt;"intervalo","-",IF($E$10="Risco do Consumidor",$E$7+D145*$K$7,$E$7-D145*$K$7))</f>
        <v>93.700072322161247</v>
      </c>
      <c r="F145" s="87">
        <f ca="1">IF('Avaliacao de Conformidade'!$I$19&lt;&gt;"intervalo","-",IF($E$10="Risco do Consumidor",$E$8-D145*$K$8,$E$8+D145*$K$8))</f>
        <v>105.47768938402514</v>
      </c>
      <c r="G145" s="72">
        <f t="shared" ca="1" si="7"/>
        <v>5.0038898252054265E-2</v>
      </c>
      <c r="H145" s="72">
        <f t="shared" ca="1" si="8"/>
        <v>5.0038907354156427E-2</v>
      </c>
      <c r="I145" s="72">
        <f t="shared" ca="1" si="9"/>
        <v>5.0038902803105342E-2</v>
      </c>
    </row>
    <row r="146" spans="3:9">
      <c r="C146" s="70">
        <v>131</v>
      </c>
      <c r="D146" s="73">
        <f ca="1">IF('Avaliacao de Conformidade'!$I$19&lt;&gt;"intervalo","-",IF(ABS($E$11-I144)&lt;=ABS($E$11-I145),D144+(RAND()-0.5)*$M$17/C146,D145+(RAND()-0.5)*$M$17/C146))</f>
        <v>1.6453034761907752</v>
      </c>
      <c r="E146" s="87">
        <f ca="1">IF('Avaliacao de Conformidade'!$I$19&lt;&gt;"intervalo","-",IF($E$10="Risco do Consumidor",$E$7+D146*$K$7,$E$7-D146*$K$7))</f>
        <v>93.701932821429239</v>
      </c>
      <c r="F146" s="87">
        <f ca="1">IF('Avaliacao de Conformidade'!$I$19&lt;&gt;"intervalo","-",IF($E$10="Risco do Consumidor",$E$8-D146*$K$8,$E$8+D146*$K$8))</f>
        <v>105.47541544047537</v>
      </c>
      <c r="G146" s="72">
        <f t="shared" ca="1" si="7"/>
        <v>4.995362167303196E-2</v>
      </c>
      <c r="H146" s="72">
        <f t="shared" ca="1" si="8"/>
        <v>4.9953630818859791E-2</v>
      </c>
      <c r="I146" s="72">
        <f t="shared" ca="1" si="9"/>
        <v>4.9953626245945876E-2</v>
      </c>
    </row>
    <row r="147" spans="3:9">
      <c r="C147" s="70">
        <v>132</v>
      </c>
      <c r="D147" s="73">
        <f ca="1">IF('Avaliacao de Conformidade'!$I$19&lt;&gt;"intervalo","-",IF(ABS($E$11-I145)&lt;=ABS($E$11-I146),D145+(RAND()-0.5)*$M$17/C147,D146+(RAND()-0.5)*$M$17/C147))</f>
        <v>1.6437272329654598</v>
      </c>
      <c r="E147" s="87">
        <f ca="1">IF('Avaliacao de Conformidade'!$I$19&lt;&gt;"intervalo","-",IF($E$10="Risco do Consumidor",$E$7+D147*$K$7,$E$7-D147*$K$7))</f>
        <v>93.698386274172279</v>
      </c>
      <c r="F147" s="87">
        <f ca="1">IF('Avaliacao de Conformidade'!$I$19&lt;&gt;"intervalo","-",IF($E$10="Risco do Consumidor",$E$8-D147*$K$8,$E$8+D147*$K$8))</f>
        <v>105.47975010934499</v>
      </c>
      <c r="G147" s="72">
        <f t="shared" ca="1" si="7"/>
        <v>5.0116279025609167E-2</v>
      </c>
      <c r="H147" s="72">
        <f t="shared" ca="1" si="8"/>
        <v>5.0116288088260998E-2</v>
      </c>
      <c r="I147" s="72">
        <f t="shared" ca="1" si="9"/>
        <v>5.0116283556935079E-2</v>
      </c>
    </row>
    <row r="148" spans="3:9">
      <c r="C148" s="70">
        <v>133</v>
      </c>
      <c r="D148" s="73">
        <f ca="1">IF('Avaliacao de Conformidade'!$I$19&lt;&gt;"intervalo","-",IF(ABS($E$11-I146)&lt;=ABS($E$11-I147),D146+(RAND()-0.5)*$M$17/C148,D147+(RAND()-0.5)*$M$17/C148))</f>
        <v>1.6445778182924058</v>
      </c>
      <c r="E148" s="87">
        <f ca="1">IF('Avaliacao de Conformidade'!$I$19&lt;&gt;"intervalo","-",IF($E$10="Risco do Consumidor",$E$7+D148*$K$7,$E$7-D148*$K$7))</f>
        <v>93.700300091157914</v>
      </c>
      <c r="F148" s="87">
        <f ca="1">IF('Avaliacao de Conformidade'!$I$19&lt;&gt;"intervalo","-",IF($E$10="Risco do Consumidor",$E$8-D148*$K$8,$E$8+D148*$K$8))</f>
        <v>105.47741099969588</v>
      </c>
      <c r="G148" s="72">
        <f t="shared" ca="1" si="7"/>
        <v>5.0028452155914303E-2</v>
      </c>
      <c r="H148" s="72">
        <f t="shared" ca="1" si="8"/>
        <v>5.0028461263358519E-2</v>
      </c>
      <c r="I148" s="72">
        <f t="shared" ca="1" si="9"/>
        <v>5.0028456709636411E-2</v>
      </c>
    </row>
    <row r="149" spans="3:9">
      <c r="C149" s="70">
        <v>134</v>
      </c>
      <c r="D149" s="73">
        <f ca="1">IF('Avaliacao de Conformidade'!$I$19&lt;&gt;"intervalo","-",IF(ABS($E$11-I147)&lt;=ABS($E$11-I148),D147+(RAND()-0.5)*$M$17/C149,D148+(RAND()-0.5)*$M$17/C149))</f>
        <v>1.6443079405487915</v>
      </c>
      <c r="E149" s="87">
        <f ca="1">IF('Avaliacao de Conformidade'!$I$19&lt;&gt;"intervalo","-",IF($E$10="Risco do Consumidor",$E$7+D149*$K$7,$E$7-D149*$K$7))</f>
        <v>93.699692866234784</v>
      </c>
      <c r="F149" s="87">
        <f ca="1">IF('Avaliacao de Conformidade'!$I$19&lt;&gt;"intervalo","-",IF($E$10="Risco do Consumidor",$E$8-D149*$K$8,$E$8+D149*$K$8))</f>
        <v>105.47815316349082</v>
      </c>
      <c r="G149" s="72">
        <f t="shared" ca="1" si="7"/>
        <v>5.0056304979177436E-2</v>
      </c>
      <c r="H149" s="72">
        <f t="shared" ca="1" si="8"/>
        <v>5.0056314072386442E-2</v>
      </c>
      <c r="I149" s="72">
        <f t="shared" ca="1" si="9"/>
        <v>5.0056309525781939E-2</v>
      </c>
    </row>
    <row r="150" spans="3:9">
      <c r="C150" s="70">
        <v>135</v>
      </c>
      <c r="D150" s="73">
        <f ca="1">IF('Avaliacao de Conformidade'!$I$19&lt;&gt;"intervalo","-",IF(ABS($E$11-I148)&lt;=ABS($E$11-I149),D148+(RAND()-0.5)*$M$17/C150,D149+(RAND()-0.5)*$M$17/C150))</f>
        <v>1.644557884724182</v>
      </c>
      <c r="E150" s="87">
        <f ca="1">IF('Avaliacao de Conformidade'!$I$19&lt;&gt;"intervalo","-",IF($E$10="Risco do Consumidor",$E$7+D150*$K$7,$E$7-D150*$K$7))</f>
        <v>93.700255240629403</v>
      </c>
      <c r="F150" s="87">
        <f ca="1">IF('Avaliacao de Conformidade'!$I$19&lt;&gt;"intervalo","-",IF($E$10="Risco do Consumidor",$E$8-D150*$K$8,$E$8+D150*$K$8))</f>
        <v>105.47746581700849</v>
      </c>
      <c r="G150" s="72">
        <f t="shared" ca="1" si="7"/>
        <v>5.0030508983757258E-2</v>
      </c>
      <c r="H150" s="72">
        <f t="shared" ca="1" si="8"/>
        <v>5.0030518090148912E-2</v>
      </c>
      <c r="I150" s="72">
        <f t="shared" ca="1" si="9"/>
        <v>5.0030513536953085E-2</v>
      </c>
    </row>
    <row r="151" spans="3:9">
      <c r="C151" s="70">
        <v>136</v>
      </c>
      <c r="D151" s="73">
        <f ca="1">IF('Avaliacao de Conformidade'!$I$19&lt;&gt;"intervalo","-",IF(ABS($E$11-I149)&lt;=ABS($E$11-I150),D149+(RAND()-0.5)*$M$17/C151,D150+(RAND()-0.5)*$M$17/C151))</f>
        <v>1.6440087682655706</v>
      </c>
      <c r="E151" s="87">
        <f ca="1">IF('Avaliacao de Conformidade'!$I$19&lt;&gt;"intervalo","-",IF($E$10="Risco do Consumidor",$E$7+D151*$K$7,$E$7-D151*$K$7))</f>
        <v>93.699019728597534</v>
      </c>
      <c r="F151" s="87">
        <f ca="1">IF('Avaliacao de Conformidade'!$I$19&lt;&gt;"intervalo","-",IF($E$10="Risco do Consumidor",$E$8-D151*$K$8,$E$8+D151*$K$8))</f>
        <v>105.47897588726968</v>
      </c>
      <c r="G151" s="72">
        <f t="shared" ca="1" si="7"/>
        <v>5.0087195603919693E-2</v>
      </c>
      <c r="H151" s="72">
        <f t="shared" ca="1" si="8"/>
        <v>5.0087204681373856E-2</v>
      </c>
      <c r="I151" s="72">
        <f t="shared" ca="1" si="9"/>
        <v>5.0087200142646775E-2</v>
      </c>
    </row>
    <row r="152" spans="3:9">
      <c r="C152" s="70">
        <v>137</v>
      </c>
      <c r="D152" s="73">
        <f ca="1">IF('Avaliacao de Conformidade'!$I$19&lt;&gt;"intervalo","-",IF(ABS($E$11-I150)&lt;=ABS($E$11-I151),D150+(RAND()-0.5)*$M$17/C152,D151+(RAND()-0.5)*$M$17/C152))</f>
        <v>1.6446068765664237</v>
      </c>
      <c r="E152" s="87">
        <f ca="1">IF('Avaliacao de Conformidade'!$I$19&lt;&gt;"intervalo","-",IF($E$10="Risco do Consumidor",$E$7+D152*$K$7,$E$7-D152*$K$7))</f>
        <v>93.700365472274456</v>
      </c>
      <c r="F152" s="87">
        <f ca="1">IF('Avaliacao de Conformidade'!$I$19&lt;&gt;"intervalo","-",IF($E$10="Risco do Consumidor",$E$8-D152*$K$8,$E$8+D152*$K$8))</f>
        <v>105.47733108944233</v>
      </c>
      <c r="G152" s="72">
        <f t="shared" ca="1" si="7"/>
        <v>5.0025453924054435E-2</v>
      </c>
      <c r="H152" s="72">
        <f t="shared" ca="1" si="8"/>
        <v>5.0025463033032805E-2</v>
      </c>
      <c r="I152" s="72">
        <f t="shared" ca="1" si="9"/>
        <v>5.0025458478543616E-2</v>
      </c>
    </row>
    <row r="153" spans="3:9">
      <c r="C153" s="70">
        <v>138</v>
      </c>
      <c r="D153" s="73">
        <f ca="1">IF('Avaliacao de Conformidade'!$I$19&lt;&gt;"intervalo","-",IF(ABS($E$11-I151)&lt;=ABS($E$11-I152),D151+(RAND()-0.5)*$M$17/C153,D152+(RAND()-0.5)*$M$17/C153))</f>
        <v>1.6439104734549945</v>
      </c>
      <c r="E153" s="87">
        <f ca="1">IF('Avaliacao de Conformidade'!$I$19&lt;&gt;"intervalo","-",IF($E$10="Risco do Consumidor",$E$7+D153*$K$7,$E$7-D153*$K$7))</f>
        <v>93.698798565273734</v>
      </c>
      <c r="F153" s="87">
        <f ca="1">IF('Avaliacao de Conformidade'!$I$19&lt;&gt;"intervalo","-",IF($E$10="Risco do Consumidor",$E$8-D153*$K$8,$E$8+D153*$K$8))</f>
        <v>105.47924619799876</v>
      </c>
      <c r="G153" s="72">
        <f t="shared" ca="1" si="7"/>
        <v>5.0097348216648227E-2</v>
      </c>
      <c r="H153" s="72">
        <f t="shared" ca="1" si="8"/>
        <v>5.0097357288931228E-2</v>
      </c>
      <c r="I153" s="72">
        <f t="shared" ca="1" si="9"/>
        <v>5.0097352752789731E-2</v>
      </c>
    </row>
    <row r="154" spans="3:9">
      <c r="C154" s="70">
        <v>139</v>
      </c>
      <c r="D154" s="73">
        <f ca="1">IF('Avaliacao de Conformidade'!$I$19&lt;&gt;"intervalo","-",IF(ABS($E$11-I152)&lt;=ABS($E$11-I153),D152+(RAND()-0.5)*$M$17/C154,D153+(RAND()-0.5)*$M$17/C154))</f>
        <v>1.644815216012895</v>
      </c>
      <c r="E154" s="87">
        <f ca="1">IF('Avaliacao de Conformidade'!$I$19&lt;&gt;"intervalo","-",IF($E$10="Risco do Consumidor",$E$7+D154*$K$7,$E$7-D154*$K$7))</f>
        <v>93.70083423602901</v>
      </c>
      <c r="F154" s="87">
        <f ca="1">IF('Avaliacao de Conformidade'!$I$19&lt;&gt;"intervalo","-",IF($E$10="Risco do Consumidor",$E$8-D154*$K$8,$E$8+D154*$K$8))</f>
        <v>105.47675815596453</v>
      </c>
      <c r="G154" s="72">
        <f t="shared" ca="1" si="7"/>
        <v>5.0003961662112871E-2</v>
      </c>
      <c r="H154" s="72">
        <f t="shared" ca="1" si="8"/>
        <v>5.0003970782096618E-2</v>
      </c>
      <c r="I154" s="72">
        <f t="shared" ca="1" si="9"/>
        <v>5.0003966222104748E-2</v>
      </c>
    </row>
    <row r="155" spans="3:9">
      <c r="C155" s="70">
        <v>140</v>
      </c>
      <c r="D155" s="73">
        <f ca="1">IF('Avaliacao de Conformidade'!$I$19&lt;&gt;"intervalo","-",IF(ABS($E$11-I153)&lt;=ABS($E$11-I154),D153+(RAND()-0.5)*$M$17/C155,D154+(RAND()-0.5)*$M$17/C155))</f>
        <v>1.6447181661355454</v>
      </c>
      <c r="E155" s="87">
        <f ca="1">IF('Avaliacao de Conformidade'!$I$19&lt;&gt;"intervalo","-",IF($E$10="Risco do Consumidor",$E$7+D155*$K$7,$E$7-D155*$K$7))</f>
        <v>93.700615873804978</v>
      </c>
      <c r="F155" s="87">
        <f ca="1">IF('Avaliacao de Conformidade'!$I$19&lt;&gt;"intervalo","-",IF($E$10="Risco do Consumidor",$E$8-D155*$K$8,$E$8+D155*$K$8))</f>
        <v>105.47702504312726</v>
      </c>
      <c r="G155" s="72">
        <f t="shared" ca="1" si="7"/>
        <v>5.0013972394730405E-2</v>
      </c>
      <c r="H155" s="72">
        <f t="shared" ca="1" si="8"/>
        <v>5.0013981509586462E-2</v>
      </c>
      <c r="I155" s="72">
        <f t="shared" ca="1" si="9"/>
        <v>5.0013976952158437E-2</v>
      </c>
    </row>
    <row r="156" spans="3:9">
      <c r="C156" s="70">
        <v>141</v>
      </c>
      <c r="D156" s="73">
        <f ca="1">IF('Avaliacao de Conformidade'!$I$19&lt;&gt;"intervalo","-",IF(ABS($E$11-I154)&lt;=ABS($E$11-I155),D154+(RAND()-0.5)*$M$17/C156,D155+(RAND()-0.5)*$M$17/C156))</f>
        <v>1.6452537890493077</v>
      </c>
      <c r="E156" s="87">
        <f ca="1">IF('Avaliacao de Conformidade'!$I$19&lt;&gt;"intervalo","-",IF($E$10="Risco do Consumidor",$E$7+D156*$K$7,$E$7-D156*$K$7))</f>
        <v>93.701821025360942</v>
      </c>
      <c r="F156" s="87">
        <f ca="1">IF('Avaliacao de Conformidade'!$I$19&lt;&gt;"intervalo","-",IF($E$10="Risco do Consumidor",$E$8-D156*$K$8,$E$8+D156*$K$8))</f>
        <v>105.4755520801144</v>
      </c>
      <c r="G156" s="72">
        <f t="shared" ca="1" si="7"/>
        <v>4.9958742606569892E-2</v>
      </c>
      <c r="H156" s="72">
        <f t="shared" ca="1" si="8"/>
        <v>4.9958751749764392E-2</v>
      </c>
      <c r="I156" s="72">
        <f t="shared" ca="1" si="9"/>
        <v>4.9958747178167145E-2</v>
      </c>
    </row>
    <row r="157" spans="3:9">
      <c r="C157" s="70">
        <v>142</v>
      </c>
      <c r="D157" s="73">
        <f ca="1">IF('Avaliacao de Conformidade'!$I$19&lt;&gt;"intervalo","-",IF(ABS($E$11-I155)&lt;=ABS($E$11-I156),D155+(RAND()-0.5)*$M$17/C157,D156+(RAND()-0.5)*$M$17/C157))</f>
        <v>1.6447949620211848</v>
      </c>
      <c r="E157" s="87">
        <f ca="1">IF('Avaliacao de Conformidade'!$I$19&lt;&gt;"intervalo","-",IF($E$10="Risco do Consumidor",$E$7+D157*$K$7,$E$7-D157*$K$7))</f>
        <v>93.700788664547673</v>
      </c>
      <c r="F157" s="87">
        <f ca="1">IF('Avaliacao de Conformidade'!$I$19&lt;&gt;"intervalo","-",IF($E$10="Risco do Consumidor",$E$8-D157*$K$8,$E$8+D157*$K$8))</f>
        <v>105.47681385444174</v>
      </c>
      <c r="G157" s="72">
        <f t="shared" ca="1" si="7"/>
        <v>5.0006050737295624E-2</v>
      </c>
      <c r="H157" s="72">
        <f t="shared" ca="1" si="8"/>
        <v>5.0006059856209692E-2</v>
      </c>
      <c r="I157" s="72">
        <f t="shared" ca="1" si="9"/>
        <v>5.0006055296752658E-2</v>
      </c>
    </row>
    <row r="158" spans="3:9">
      <c r="C158" s="70">
        <v>143</v>
      </c>
      <c r="D158" s="73">
        <f ca="1">IF('Avaliacao de Conformidade'!$I$19&lt;&gt;"intervalo","-",IF(ABS($E$11-I156)&lt;=ABS($E$11-I157),D156+(RAND()-0.5)*$M$17/C158,D157+(RAND()-0.5)*$M$17/C158))</f>
        <v>1.6449801383343496</v>
      </c>
      <c r="E158" s="87">
        <f ca="1">IF('Avaliacao de Conformidade'!$I$19&lt;&gt;"intervalo","-",IF($E$10="Risco do Consumidor",$E$7+D158*$K$7,$E$7-D158*$K$7))</f>
        <v>93.701205311252281</v>
      </c>
      <c r="F158" s="87">
        <f ca="1">IF('Avaliacao de Conformidade'!$I$19&lt;&gt;"intervalo","-",IF($E$10="Risco do Consumidor",$E$8-D158*$K$8,$E$8+D158*$K$8))</f>
        <v>105.47630461958053</v>
      </c>
      <c r="G158" s="72">
        <f t="shared" ca="1" si="7"/>
        <v>4.9986953525250455E-2</v>
      </c>
      <c r="H158" s="72">
        <f t="shared" ca="1" si="8"/>
        <v>4.9986962653955642E-2</v>
      </c>
      <c r="I158" s="72">
        <f t="shared" ca="1" si="9"/>
        <v>4.9986958089603045E-2</v>
      </c>
    </row>
    <row r="159" spans="3:9">
      <c r="C159" s="70">
        <v>144</v>
      </c>
      <c r="D159" s="73">
        <f ca="1">IF('Avaliacao de Conformidade'!$I$19&lt;&gt;"intervalo","-",IF(ABS($E$11-I157)&lt;=ABS($E$11-I158),D157+(RAND()-0.5)*$M$17/C159,D158+(RAND()-0.5)*$M$17/C159))</f>
        <v>1.6453854549152995</v>
      </c>
      <c r="E159" s="87">
        <f ca="1">IF('Avaliacao de Conformidade'!$I$19&lt;&gt;"intervalo","-",IF($E$10="Risco do Consumidor",$E$7+D159*$K$7,$E$7-D159*$K$7))</f>
        <v>93.702117273559423</v>
      </c>
      <c r="F159" s="87">
        <f ca="1">IF('Avaliacao de Conformidade'!$I$19&lt;&gt;"intervalo","-",IF($E$10="Risco do Consumidor",$E$8-D159*$K$8,$E$8+D159*$K$8))</f>
        <v>105.47518999898293</v>
      </c>
      <c r="G159" s="72">
        <f t="shared" ca="1" si="7"/>
        <v>4.994517356919069E-2</v>
      </c>
      <c r="H159" s="72">
        <f t="shared" ca="1" si="8"/>
        <v>4.9945182719364774E-2</v>
      </c>
      <c r="I159" s="72">
        <f t="shared" ca="1" si="9"/>
        <v>4.9945178144277735E-2</v>
      </c>
    </row>
    <row r="160" spans="3:9">
      <c r="C160" s="70">
        <v>145</v>
      </c>
      <c r="D160" s="73">
        <f ca="1">IF('Avaliacao de Conformidade'!$I$19&lt;&gt;"intervalo","-",IF(ABS($E$11-I158)&lt;=ABS($E$11-I159),D158+(RAND()-0.5)*$M$17/C160,D159+(RAND()-0.5)*$M$17/C160))</f>
        <v>1.6449907463112261</v>
      </c>
      <c r="E160" s="87">
        <f ca="1">IF('Avaliacao de Conformidade'!$I$19&lt;&gt;"intervalo","-",IF($E$10="Risco do Consumidor",$E$7+D160*$K$7,$E$7-D160*$K$7))</f>
        <v>93.701229179200254</v>
      </c>
      <c r="F160" s="87">
        <f ca="1">IF('Avaliacao de Conformidade'!$I$19&lt;&gt;"intervalo","-",IF($E$10="Risco do Consumidor",$E$8-D160*$K$8,$E$8+D160*$K$8))</f>
        <v>105.47627544764413</v>
      </c>
      <c r="G160" s="72">
        <f t="shared" ca="1" si="7"/>
        <v>4.9985859701956813E-2</v>
      </c>
      <c r="H160" s="72">
        <f t="shared" ca="1" si="8"/>
        <v>4.9985868831223523E-2</v>
      </c>
      <c r="I160" s="72">
        <f t="shared" ca="1" si="9"/>
        <v>4.9985864266590171E-2</v>
      </c>
    </row>
    <row r="161" spans="3:9">
      <c r="C161" s="70">
        <v>146</v>
      </c>
      <c r="D161" s="73">
        <f ca="1">IF('Avaliacao de Conformidade'!$I$19&lt;&gt;"intervalo","-",IF(ABS($E$11-I159)&lt;=ABS($E$11-I160),D159+(RAND()-0.5)*$M$17/C161,D160+(RAND()-0.5)*$M$17/C161))</f>
        <v>1.6449904930245574</v>
      </c>
      <c r="E161" s="87">
        <f ca="1">IF('Avaliacao de Conformidade'!$I$19&lt;&gt;"intervalo","-",IF($E$10="Risco do Consumidor",$E$7+D161*$K$7,$E$7-D161*$K$7))</f>
        <v>93.701228609305261</v>
      </c>
      <c r="F161" s="87">
        <f ca="1">IF('Avaliacao de Conformidade'!$I$19&lt;&gt;"intervalo","-",IF($E$10="Risco do Consumidor",$E$8-D161*$K$8,$E$8+D161*$K$8))</f>
        <v>105.47627614418246</v>
      </c>
      <c r="G161" s="72">
        <f t="shared" ca="1" si="7"/>
        <v>4.9985885818953156E-2</v>
      </c>
      <c r="H161" s="72">
        <f t="shared" ca="1" si="8"/>
        <v>4.9985894948206912E-2</v>
      </c>
      <c r="I161" s="72">
        <f t="shared" ca="1" si="9"/>
        <v>4.9985890383580034E-2</v>
      </c>
    </row>
    <row r="162" spans="3:9">
      <c r="C162" s="70">
        <v>147</v>
      </c>
      <c r="D162" s="73">
        <f ca="1">IF('Avaliacao de Conformidade'!$I$19&lt;&gt;"intervalo","-",IF(ABS($E$11-I160)&lt;=ABS($E$11-I161),D160+(RAND()-0.5)*$M$17/C162,D161+(RAND()-0.5)*$M$17/C162))</f>
        <v>1.6455331639751476</v>
      </c>
      <c r="E162" s="87">
        <f ca="1">IF('Avaliacao de Conformidade'!$I$19&lt;&gt;"intervalo","-",IF($E$10="Risco do Consumidor",$E$7+D162*$K$7,$E$7-D162*$K$7))</f>
        <v>93.702449618944087</v>
      </c>
      <c r="F162" s="87">
        <f ca="1">IF('Avaliacao de Conformidade'!$I$19&lt;&gt;"intervalo","-",IF($E$10="Risco do Consumidor",$E$8-D162*$K$8,$E$8+D162*$K$8))</f>
        <v>105.47478379906835</v>
      </c>
      <c r="G162" s="72">
        <f t="shared" ca="1" si="7"/>
        <v>4.9929954673002805E-2</v>
      </c>
      <c r="H162" s="72">
        <f t="shared" ca="1" si="8"/>
        <v>4.9929963831013065E-2</v>
      </c>
      <c r="I162" s="72">
        <f t="shared" ca="1" si="9"/>
        <v>4.9929959252007938E-2</v>
      </c>
    </row>
    <row r="163" spans="3:9">
      <c r="C163" s="70">
        <v>148</v>
      </c>
      <c r="D163" s="73">
        <f ca="1">IF('Avaliacao de Conformidade'!$I$19&lt;&gt;"intervalo","-",IF(ABS($E$11-I161)&lt;=ABS($E$11-I162),D161+(RAND()-0.5)*$M$17/C163,D162+(RAND()-0.5)*$M$17/C163))</f>
        <v>1.6450802769430779</v>
      </c>
      <c r="E163" s="87">
        <f ca="1">IF('Avaliacao de Conformidade'!$I$19&lt;&gt;"intervalo","-",IF($E$10="Risco do Consumidor",$E$7+D163*$K$7,$E$7-D163*$K$7))</f>
        <v>93.701430623121922</v>
      </c>
      <c r="F163" s="87">
        <f ca="1">IF('Avaliacao de Conformidade'!$I$19&lt;&gt;"intervalo","-",IF($E$10="Risco do Consumidor",$E$8-D163*$K$8,$E$8+D163*$K$8))</f>
        <v>105.47602923840654</v>
      </c>
      <c r="G163" s="72">
        <f t="shared" ca="1" si="7"/>
        <v>4.9976628665151478E-2</v>
      </c>
      <c r="H163" s="72">
        <f t="shared" ca="1" si="8"/>
        <v>4.9976637799156627E-2</v>
      </c>
      <c r="I163" s="72">
        <f t="shared" ca="1" si="9"/>
        <v>4.9976633232154052E-2</v>
      </c>
    </row>
    <row r="164" spans="3:9">
      <c r="C164" s="70">
        <v>149</v>
      </c>
      <c r="D164" s="73">
        <f ca="1">IF('Avaliacao de Conformidade'!$I$19&lt;&gt;"intervalo","-",IF(ABS($E$11-I162)&lt;=ABS($E$11-I163),D162+(RAND()-0.5)*$M$17/C164,D163+(RAND()-0.5)*$M$17/C164))</f>
        <v>1.6446459368424571</v>
      </c>
      <c r="E164" s="87">
        <f ca="1">IF('Avaliacao de Conformidade'!$I$19&lt;&gt;"intervalo","-",IF($E$10="Risco do Consumidor",$E$7+D164*$K$7,$E$7-D164*$K$7))</f>
        <v>93.700453357895526</v>
      </c>
      <c r="F164" s="87">
        <f ca="1">IF('Avaliacao de Conformidade'!$I$19&lt;&gt;"intervalo","-",IF($E$10="Risco do Consumidor",$E$8-D164*$K$8,$E$8+D164*$K$8))</f>
        <v>105.47722367368324</v>
      </c>
      <c r="G164" s="72">
        <f t="shared" ca="1" si="7"/>
        <v>5.0021423911664552E-2</v>
      </c>
      <c r="H164" s="72">
        <f t="shared" ca="1" si="8"/>
        <v>5.0021433022705279E-2</v>
      </c>
      <c r="I164" s="72">
        <f t="shared" ca="1" si="9"/>
        <v>5.0021428467184915E-2</v>
      </c>
    </row>
    <row r="165" spans="3:9">
      <c r="C165" s="70">
        <v>150</v>
      </c>
      <c r="D165" s="73">
        <f ca="1">IF('Avaliacao de Conformidade'!$I$19&lt;&gt;"intervalo","-",IF(ABS($E$11-I163)&lt;=ABS($E$11-I164),D163+(RAND()-0.5)*$M$17/C165,D164+(RAND()-0.5)*$M$17/C165))</f>
        <v>1.6452586832020819</v>
      </c>
      <c r="E165" s="87">
        <f ca="1">IF('Avaliacao de Conformidade'!$I$19&lt;&gt;"intervalo","-",IF($E$10="Risco do Consumidor",$E$7+D165*$K$7,$E$7-D165*$K$7))</f>
        <v>93.701832037204682</v>
      </c>
      <c r="F165" s="87">
        <f ca="1">IF('Avaliacao de Conformidade'!$I$19&lt;&gt;"intervalo","-",IF($E$10="Risco do Consumidor",$E$8-D165*$K$8,$E$8+D165*$K$8))</f>
        <v>105.47553862119427</v>
      </c>
      <c r="G165" s="72">
        <f t="shared" ca="1" si="7"/>
        <v>4.9958238179189603E-2</v>
      </c>
      <c r="H165" s="72">
        <f t="shared" ca="1" si="8"/>
        <v>4.9958247322643652E-2</v>
      </c>
      <c r="I165" s="72">
        <f t="shared" ca="1" si="9"/>
        <v>4.9958242750916627E-2</v>
      </c>
    </row>
    <row r="166" spans="3:9">
      <c r="C166" s="70">
        <v>151</v>
      </c>
      <c r="D166" s="73">
        <f ca="1">IF('Avaliacao de Conformidade'!$I$19&lt;&gt;"intervalo","-",IF(ABS($E$11-I164)&lt;=ABS($E$11-I165),D164+(RAND()-0.5)*$M$17/C166,D165+(RAND()-0.5)*$M$17/C166))</f>
        <v>1.6442423358169256</v>
      </c>
      <c r="E166" s="87">
        <f ca="1">IF('Avaliacao de Conformidade'!$I$19&lt;&gt;"intervalo","-",IF($E$10="Risco do Consumidor",$E$7+D166*$K$7,$E$7-D166*$K$7))</f>
        <v>93.699545255588077</v>
      </c>
      <c r="F166" s="87">
        <f ca="1">IF('Avaliacao de Conformidade'!$I$19&lt;&gt;"intervalo","-",IF($E$10="Risco do Consumidor",$E$8-D166*$K$8,$E$8+D166*$K$8))</f>
        <v>105.47833357650346</v>
      </c>
      <c r="G166" s="72">
        <f t="shared" ca="1" si="7"/>
        <v>5.0063077605367844E-2</v>
      </c>
      <c r="H166" s="72">
        <f t="shared" ca="1" si="8"/>
        <v>5.0063086695119691E-2</v>
      </c>
      <c r="I166" s="72">
        <f t="shared" ca="1" si="9"/>
        <v>5.0063082150243771E-2</v>
      </c>
    </row>
    <row r="167" spans="3:9">
      <c r="C167" s="70">
        <v>152</v>
      </c>
      <c r="D167" s="73">
        <f ca="1">IF('Avaliacao de Conformidade'!$I$19&lt;&gt;"intervalo","-",IF(ABS($E$11-I165)&lt;=ABS($E$11-I166),D165+(RAND()-0.5)*$M$17/C167,D166+(RAND()-0.5)*$M$17/C167))</f>
        <v>1.6446830990194203</v>
      </c>
      <c r="E167" s="87">
        <f ca="1">IF('Avaliacao de Conformidade'!$I$19&lt;&gt;"intervalo","-",IF($E$10="Risco do Consumidor",$E$7+D167*$K$7,$E$7-D167*$K$7))</f>
        <v>93.700536972793699</v>
      </c>
      <c r="F167" s="87">
        <f ca="1">IF('Avaliacao de Conformidade'!$I$19&lt;&gt;"intervalo","-",IF($E$10="Risco do Consumidor",$E$8-D167*$K$8,$E$8+D167*$K$8))</f>
        <v>105.4771214776966</v>
      </c>
      <c r="G167" s="72">
        <f t="shared" ca="1" si="7"/>
        <v>5.001758997442747E-2</v>
      </c>
      <c r="H167" s="72">
        <f t="shared" ca="1" si="8"/>
        <v>5.0017599087431287E-2</v>
      </c>
      <c r="I167" s="72">
        <f t="shared" ca="1" si="9"/>
        <v>5.0017594530929382E-2</v>
      </c>
    </row>
    <row r="168" spans="3:9">
      <c r="C168" s="70">
        <v>153</v>
      </c>
      <c r="D168" s="73">
        <f ca="1">IF('Avaliacao de Conformidade'!$I$19&lt;&gt;"intervalo","-",IF(ABS($E$11-I166)&lt;=ABS($E$11-I167),D166+(RAND()-0.5)*$M$17/C168,D167+(RAND()-0.5)*$M$17/C168))</f>
        <v>1.64470053288278</v>
      </c>
      <c r="E168" s="87">
        <f ca="1">IF('Avaliacao de Conformidade'!$I$19&lt;&gt;"intervalo","-",IF($E$10="Risco do Consumidor",$E$7+D168*$K$7,$E$7-D168*$K$7))</f>
        <v>93.700576198986255</v>
      </c>
      <c r="F168" s="87">
        <f ca="1">IF('Avaliacao de Conformidade'!$I$19&lt;&gt;"intervalo","-",IF($E$10="Risco do Consumidor",$E$8-D168*$K$8,$E$8+D168*$K$8))</f>
        <v>105.47707353457236</v>
      </c>
      <c r="G168" s="72">
        <f t="shared" ca="1" si="7"/>
        <v>5.0015791443164169E-2</v>
      </c>
      <c r="H168" s="72">
        <f t="shared" ca="1" si="8"/>
        <v>5.0015800557088493E-2</v>
      </c>
      <c r="I168" s="72">
        <f t="shared" ca="1" si="9"/>
        <v>5.0015796000126331E-2</v>
      </c>
    </row>
    <row r="169" spans="3:9">
      <c r="C169" s="70">
        <v>154</v>
      </c>
      <c r="D169" s="73">
        <f ca="1">IF('Avaliacao de Conformidade'!$I$19&lt;&gt;"intervalo","-",IF(ABS($E$11-I167)&lt;=ABS($E$11-I168),D167+(RAND()-0.5)*$M$17/C169,D168+(RAND()-0.5)*$M$17/C169))</f>
        <v>1.6450175466756931</v>
      </c>
      <c r="E169" s="87">
        <f ca="1">IF('Avaliacao de Conformidade'!$I$19&lt;&gt;"intervalo","-",IF($E$10="Risco do Consumidor",$E$7+D169*$K$7,$E$7-D169*$K$7))</f>
        <v>93.701289480020307</v>
      </c>
      <c r="F169" s="87">
        <f ca="1">IF('Avaliacao de Conformidade'!$I$19&lt;&gt;"intervalo","-",IF($E$10="Risco do Consumidor",$E$8-D169*$K$8,$E$8+D169*$K$8))</f>
        <v>105.47620174664185</v>
      </c>
      <c r="G169" s="72">
        <f t="shared" ca="1" si="7"/>
        <v>4.998309631348806E-2</v>
      </c>
      <c r="H169" s="72">
        <f t="shared" ca="1" si="8"/>
        <v>4.9983105444173066E-2</v>
      </c>
      <c r="I169" s="72">
        <f t="shared" ca="1" si="9"/>
        <v>4.9983100878830566E-2</v>
      </c>
    </row>
    <row r="170" spans="3:9">
      <c r="C170" s="70">
        <v>155</v>
      </c>
      <c r="D170" s="73">
        <f ca="1">IF('Avaliacao de Conformidade'!$I$19&lt;&gt;"intervalo","-",IF(ABS($E$11-I168)&lt;=ABS($E$11-I169),D168+(RAND()-0.5)*$M$17/C170,D169+(RAND()-0.5)*$M$17/C170))</f>
        <v>1.6450919957669383</v>
      </c>
      <c r="E170" s="87">
        <f ca="1">IF('Avaliacao de Conformidade'!$I$19&lt;&gt;"intervalo","-",IF($E$10="Risco do Consumidor",$E$7+D170*$K$7,$E$7-D170*$K$7))</f>
        <v>93.701456990475606</v>
      </c>
      <c r="F170" s="87">
        <f ca="1">IF('Avaliacao de Conformidade'!$I$19&lt;&gt;"intervalo","-",IF($E$10="Risco do Consumidor",$E$8-D170*$K$8,$E$8+D170*$K$8))</f>
        <v>105.47599701164091</v>
      </c>
      <c r="G170" s="72">
        <f t="shared" ca="1" si="7"/>
        <v>4.9975420498925206E-2</v>
      </c>
      <c r="H170" s="72">
        <f t="shared" ca="1" si="8"/>
        <v>4.9975429633550179E-2</v>
      </c>
      <c r="I170" s="72">
        <f t="shared" ca="1" si="9"/>
        <v>4.9975425066237693E-2</v>
      </c>
    </row>
    <row r="171" spans="3:9">
      <c r="C171" s="70">
        <v>156</v>
      </c>
      <c r="D171" s="73">
        <f ca="1">IF('Avaliacao de Conformidade'!$I$19&lt;&gt;"intervalo","-",IF(ABS($E$11-I169)&lt;=ABS($E$11-I170),D169+(RAND()-0.5)*$M$17/C171,D170+(RAND()-0.5)*$M$17/C171))</f>
        <v>1.6448245522658045</v>
      </c>
      <c r="E171" s="87">
        <f ca="1">IF('Avaliacao de Conformidade'!$I$19&lt;&gt;"intervalo","-",IF($E$10="Risco do Consumidor",$E$7+D171*$K$7,$E$7-D171*$K$7))</f>
        <v>93.700855242598067</v>
      </c>
      <c r="F171" s="87">
        <f ca="1">IF('Avaliacao de Conformidade'!$I$19&lt;&gt;"intervalo","-",IF($E$10="Risco do Consumidor",$E$8-D171*$K$8,$E$8+D171*$K$8))</f>
        <v>105.47673248126904</v>
      </c>
      <c r="G171" s="72">
        <f t="shared" ca="1" si="7"/>
        <v>5.0002998708246017E-2</v>
      </c>
      <c r="H171" s="72">
        <f t="shared" ca="1" si="8"/>
        <v>5.0003007828724161E-2</v>
      </c>
      <c r="I171" s="72">
        <f t="shared" ca="1" si="9"/>
        <v>5.0003003268485086E-2</v>
      </c>
    </row>
    <row r="172" spans="3:9">
      <c r="C172" s="70">
        <v>157</v>
      </c>
      <c r="D172" s="73">
        <f ca="1">IF('Avaliacao de Conformidade'!$I$19&lt;&gt;"intervalo","-",IF(ABS($E$11-I170)&lt;=ABS($E$11-I171),D170+(RAND()-0.5)*$M$17/C172,D171+(RAND()-0.5)*$M$17/C172))</f>
        <v>1.6442592611703142</v>
      </c>
      <c r="E172" s="87">
        <f ca="1">IF('Avaliacao de Conformidade'!$I$19&lt;&gt;"intervalo","-",IF($E$10="Risco do Consumidor",$E$7+D172*$K$7,$E$7-D172*$K$7))</f>
        <v>93.6995833376332</v>
      </c>
      <c r="F172" s="87">
        <f ca="1">IF('Avaliacao de Conformidade'!$I$19&lt;&gt;"intervalo","-",IF($E$10="Risco do Consumidor",$E$8-D172*$K$8,$E$8+D172*$K$8))</f>
        <v>105.47828703178163</v>
      </c>
      <c r="G172" s="72">
        <f t="shared" ca="1" si="7"/>
        <v>5.0061330266784443E-2</v>
      </c>
      <c r="H172" s="72">
        <f t="shared" ca="1" si="8"/>
        <v>5.0061339357427799E-2</v>
      </c>
      <c r="I172" s="72">
        <f t="shared" ca="1" si="9"/>
        <v>5.0061334812106117E-2</v>
      </c>
    </row>
    <row r="173" spans="3:9">
      <c r="C173" s="70">
        <v>158</v>
      </c>
      <c r="D173" s="73">
        <f ca="1">IF('Avaliacao de Conformidade'!$I$19&lt;&gt;"intervalo","-",IF(ABS($E$11-I171)&lt;=ABS($E$11-I172),D171+(RAND()-0.5)*$M$17/C173,D172+(RAND()-0.5)*$M$17/C173))</f>
        <v>1.6444625797437706</v>
      </c>
      <c r="E173" s="87">
        <f ca="1">IF('Avaliacao de Conformidade'!$I$19&lt;&gt;"intervalo","-",IF($E$10="Risco do Consumidor",$E$7+D173*$K$7,$E$7-D173*$K$7))</f>
        <v>93.70004080442348</v>
      </c>
      <c r="F173" s="87">
        <f ca="1">IF('Avaliacao de Conformidade'!$I$19&lt;&gt;"intervalo","-",IF($E$10="Risco do Consumidor",$E$8-D173*$K$8,$E$8+D173*$K$8))</f>
        <v>105.47772790570463</v>
      </c>
      <c r="G173" s="72">
        <f t="shared" ca="1" si="7"/>
        <v>5.0040343876883414E-2</v>
      </c>
      <c r="H173" s="72">
        <f t="shared" ca="1" si="8"/>
        <v>5.0040352978246265E-2</v>
      </c>
      <c r="I173" s="72">
        <f t="shared" ca="1" si="9"/>
        <v>5.0040348427564843E-2</v>
      </c>
    </row>
    <row r="174" spans="3:9">
      <c r="C174" s="70">
        <v>159</v>
      </c>
      <c r="D174" s="73">
        <f ca="1">IF('Avaliacao de Conformidade'!$I$19&lt;&gt;"intervalo","-",IF(ABS($E$11-I172)&lt;=ABS($E$11-I173),D172+(RAND()-0.5)*$M$17/C174,D173+(RAND()-0.5)*$M$17/C174))</f>
        <v>1.643881105717937</v>
      </c>
      <c r="E174" s="87">
        <f ca="1">IF('Avaliacao de Conformidade'!$I$19&lt;&gt;"intervalo","-",IF($E$10="Risco do Consumidor",$E$7+D174*$K$7,$E$7-D174*$K$7))</f>
        <v>93.698732487865357</v>
      </c>
      <c r="F174" s="87">
        <f ca="1">IF('Avaliacao de Conformidade'!$I$19&lt;&gt;"intervalo","-",IF($E$10="Risco do Consumidor",$E$8-D174*$K$8,$E$8+D174*$K$8))</f>
        <v>105.47932695927567</v>
      </c>
      <c r="G174" s="72">
        <f t="shared" ca="1" si="7"/>
        <v>5.0100381851361821E-2</v>
      </c>
      <c r="H174" s="72">
        <f t="shared" ca="1" si="8"/>
        <v>5.0100390922100654E-2</v>
      </c>
      <c r="I174" s="72">
        <f t="shared" ca="1" si="9"/>
        <v>5.0100386386731241E-2</v>
      </c>
    </row>
    <row r="175" spans="3:9">
      <c r="C175" s="70">
        <v>160</v>
      </c>
      <c r="D175" s="73">
        <f ca="1">IF('Avaliacao de Conformidade'!$I$19&lt;&gt;"intervalo","-",IF(ABS($E$11-I173)&lt;=ABS($E$11-I174),D173+(RAND()-0.5)*$M$17/C175,D174+(RAND()-0.5)*$M$17/C175))</f>
        <v>1.6445776638131382</v>
      </c>
      <c r="E175" s="87">
        <f ca="1">IF('Avaliacao de Conformidade'!$I$19&lt;&gt;"intervalo","-",IF($E$10="Risco do Consumidor",$E$7+D175*$K$7,$E$7-D175*$K$7))</f>
        <v>93.700299743579563</v>
      </c>
      <c r="F175" s="87">
        <f ca="1">IF('Avaliacao de Conformidade'!$I$19&lt;&gt;"intervalo","-",IF($E$10="Risco do Consumidor",$E$8-D175*$K$8,$E$8+D175*$K$8))</f>
        <v>105.47741142451387</v>
      </c>
      <c r="G175" s="72">
        <f t="shared" ca="1" si="7"/>
        <v>5.0028468095463394E-2</v>
      </c>
      <c r="H175" s="72">
        <f t="shared" ca="1" si="8"/>
        <v>5.0028477202899935E-2</v>
      </c>
      <c r="I175" s="72">
        <f t="shared" ca="1" si="9"/>
        <v>5.0028472649181664E-2</v>
      </c>
    </row>
    <row r="176" spans="3:9">
      <c r="C176" s="70">
        <v>161</v>
      </c>
      <c r="D176" s="73">
        <f ca="1">IF('Avaliacao de Conformidade'!$I$19&lt;&gt;"intervalo","-",IF(ABS($E$11-I174)&lt;=ABS($E$11-I175),D174+(RAND()-0.5)*$M$17/C176,D175+(RAND()-0.5)*$M$17/C176))</f>
        <v>1.6441234196386387</v>
      </c>
      <c r="E176" s="87">
        <f ca="1">IF('Avaliacao de Conformidade'!$I$19&lt;&gt;"intervalo","-",IF($E$10="Risco do Consumidor",$E$7+D176*$K$7,$E$7-D176*$K$7))</f>
        <v>93.699277694186932</v>
      </c>
      <c r="F176" s="87">
        <f ca="1">IF('Avaliacao de Conformidade'!$I$19&lt;&gt;"intervalo","-",IF($E$10="Risco do Consumidor",$E$8-D176*$K$8,$E$8+D176*$K$8))</f>
        <v>105.47866059599374</v>
      </c>
      <c r="G176" s="72">
        <f t="shared" ca="1" si="7"/>
        <v>5.0075355637509728E-2</v>
      </c>
      <c r="H176" s="72">
        <f t="shared" ca="1" si="8"/>
        <v>5.0075364720998321E-2</v>
      </c>
      <c r="I176" s="72">
        <f t="shared" ca="1" si="9"/>
        <v>5.0075360179254028E-2</v>
      </c>
    </row>
    <row r="177" spans="3:9">
      <c r="C177" s="70">
        <v>162</v>
      </c>
      <c r="D177" s="73">
        <f ca="1">IF('Avaliacao de Conformidade'!$I$19&lt;&gt;"intervalo","-",IF(ABS($E$11-I175)&lt;=ABS($E$11-I176),D175+(RAND()-0.5)*$M$17/C177,D176+(RAND()-0.5)*$M$17/C177))</f>
        <v>1.6439727398792077</v>
      </c>
      <c r="E177" s="87">
        <f ca="1">IF('Avaliacao de Conformidade'!$I$19&lt;&gt;"intervalo","-",IF($E$10="Risco do Consumidor",$E$7+D177*$K$7,$E$7-D177*$K$7))</f>
        <v>93.698938664728217</v>
      </c>
      <c r="F177" s="87">
        <f ca="1">IF('Avaliacao de Conformidade'!$I$19&lt;&gt;"intervalo","-",IF($E$10="Risco do Consumidor",$E$8-D177*$K$8,$E$8+D177*$K$8))</f>
        <v>105.47907496533217</v>
      </c>
      <c r="G177" s="72">
        <f t="shared" ca="1" si="7"/>
        <v>5.0090916690826923E-2</v>
      </c>
      <c r="H177" s="72">
        <f t="shared" ca="1" si="8"/>
        <v>5.0090925766385179E-2</v>
      </c>
      <c r="I177" s="72">
        <f t="shared" ca="1" si="9"/>
        <v>5.0090921228606047E-2</v>
      </c>
    </row>
    <row r="178" spans="3:9">
      <c r="C178" s="70">
        <v>163</v>
      </c>
      <c r="D178" s="73">
        <f ca="1">IF('Avaliacao de Conformidade'!$I$19&lt;&gt;"intervalo","-",IF(ABS($E$11-I176)&lt;=ABS($E$11-I177),D176+(RAND()-0.5)*$M$17/C178,D177+(RAND()-0.5)*$M$17/C178))</f>
        <v>1.644647056516547</v>
      </c>
      <c r="E178" s="87">
        <f ca="1">IF('Avaliacao de Conformidade'!$I$19&lt;&gt;"intervalo","-",IF($E$10="Risco do Consumidor",$E$7+D178*$K$7,$E$7-D178*$K$7))</f>
        <v>93.700455877162227</v>
      </c>
      <c r="F178" s="87">
        <f ca="1">IF('Avaliacao de Conformidade'!$I$19&lt;&gt;"intervalo","-",IF($E$10="Risco do Consumidor",$E$8-D178*$K$8,$E$8+D178*$K$8))</f>
        <v>105.47722059457949</v>
      </c>
      <c r="G178" s="72">
        <f t="shared" ca="1" si="7"/>
        <v>5.002130839401276E-2</v>
      </c>
      <c r="H178" s="72">
        <f t="shared" ca="1" si="8"/>
        <v>5.0021317505112413E-2</v>
      </c>
      <c r="I178" s="72">
        <f t="shared" ca="1" si="9"/>
        <v>5.0021312949562587E-2</v>
      </c>
    </row>
    <row r="179" spans="3:9">
      <c r="C179" s="70">
        <v>164</v>
      </c>
      <c r="D179" s="73">
        <f ca="1">IF('Avaliacao de Conformidade'!$I$19&lt;&gt;"intervalo","-",IF(ABS($E$11-I177)&lt;=ABS($E$11-I178),D177+(RAND()-0.5)*$M$17/C179,D178+(RAND()-0.5)*$M$17/C179))</f>
        <v>1.6441954960631899</v>
      </c>
      <c r="E179" s="87">
        <f ca="1">IF('Avaliacao de Conformidade'!$I$19&lt;&gt;"intervalo","-",IF($E$10="Risco do Consumidor",$E$7+D179*$K$7,$E$7-D179*$K$7))</f>
        <v>93.699439866142171</v>
      </c>
      <c r="F179" s="87">
        <f ca="1">IF('Avaliacao de Conformidade'!$I$19&lt;&gt;"intervalo","-",IF($E$10="Risco do Consumidor",$E$8-D179*$K$8,$E$8+D179*$K$8))</f>
        <v>105.47846238582623</v>
      </c>
      <c r="G179" s="72">
        <f t="shared" ca="1" si="7"/>
        <v>5.0067913498462326E-2</v>
      </c>
      <c r="H179" s="72">
        <f t="shared" ca="1" si="8"/>
        <v>5.0067922585746716E-2</v>
      </c>
      <c r="I179" s="72">
        <f t="shared" ca="1" si="9"/>
        <v>5.0067918042104517E-2</v>
      </c>
    </row>
    <row r="180" spans="3:9">
      <c r="C180" s="70">
        <v>165</v>
      </c>
      <c r="D180" s="73">
        <f ca="1">IF('Avaliacao de Conformidade'!$I$19&lt;&gt;"intervalo","-",IF(ABS($E$11-I178)&lt;=ABS($E$11-I179),D178+(RAND()-0.5)*$M$17/C180,D179+(RAND()-0.5)*$M$17/C180))</f>
        <v>1.6442035346383568</v>
      </c>
      <c r="E180" s="87">
        <f ca="1">IF('Avaliacao de Conformidade'!$I$19&lt;&gt;"intervalo","-",IF($E$10="Risco do Consumidor",$E$7+D180*$K$7,$E$7-D180*$K$7))</f>
        <v>93.699457952936299</v>
      </c>
      <c r="F180" s="87">
        <f ca="1">IF('Avaliacao de Conformidade'!$I$19&lt;&gt;"intervalo","-",IF($E$10="Risco do Consumidor",$E$8-D180*$K$8,$E$8+D180*$K$8))</f>
        <v>105.47844027974452</v>
      </c>
      <c r="G180" s="72">
        <f t="shared" ca="1" si="7"/>
        <v>5.0067083542557879E-2</v>
      </c>
      <c r="H180" s="72">
        <f t="shared" ca="1" si="8"/>
        <v>5.0067092630265597E-2</v>
      </c>
      <c r="I180" s="72">
        <f t="shared" ca="1" si="9"/>
        <v>5.0067088086411735E-2</v>
      </c>
    </row>
    <row r="181" spans="3:9">
      <c r="C181" s="70">
        <v>166</v>
      </c>
      <c r="D181" s="73">
        <f ca="1">IF('Avaliacao de Conformidade'!$I$19&lt;&gt;"intervalo","-",IF(ABS($E$11-I179)&lt;=ABS($E$11-I180),D179+(RAND()-0.5)*$M$17/C181,D180+(RAND()-0.5)*$M$17/C181))</f>
        <v>1.6439883418047678</v>
      </c>
      <c r="E181" s="87">
        <f ca="1">IF('Avaliacao de Conformidade'!$I$19&lt;&gt;"intervalo","-",IF($E$10="Risco do Consumidor",$E$7+D181*$K$7,$E$7-D181*$K$7))</f>
        <v>93.698973769060729</v>
      </c>
      <c r="F181" s="87">
        <f ca="1">IF('Avaliacao de Conformidade'!$I$19&lt;&gt;"intervalo","-",IF($E$10="Risco do Consumidor",$E$8-D181*$K$8,$E$8+D181*$K$8))</f>
        <v>105.47903206003689</v>
      </c>
      <c r="G181" s="72">
        <f t="shared" ca="1" si="7"/>
        <v>5.0089305264349591E-2</v>
      </c>
      <c r="H181" s="72">
        <f t="shared" ca="1" si="8"/>
        <v>5.0089314340728767E-2</v>
      </c>
      <c r="I181" s="72">
        <f t="shared" ca="1" si="9"/>
        <v>5.0089309802539179E-2</v>
      </c>
    </row>
    <row r="182" spans="3:9">
      <c r="C182" s="70">
        <v>167</v>
      </c>
      <c r="D182" s="73">
        <f ca="1">IF('Avaliacao de Conformidade'!$I$19&lt;&gt;"intervalo","-",IF(ABS($E$11-I180)&lt;=ABS($E$11-I181),D180+(RAND()-0.5)*$M$17/C182,D181+(RAND()-0.5)*$M$17/C182))</f>
        <v>1.6446542695777659</v>
      </c>
      <c r="E182" s="87">
        <f ca="1">IF('Avaliacao de Conformidade'!$I$19&lt;&gt;"intervalo","-",IF($E$10="Risco do Consumidor",$E$7+D182*$K$7,$E$7-D182*$K$7))</f>
        <v>93.700472106549967</v>
      </c>
      <c r="F182" s="87">
        <f ca="1">IF('Avaliacao de Conformidade'!$I$19&lt;&gt;"intervalo","-",IF($E$10="Risco do Consumidor",$E$8-D182*$K$8,$E$8+D182*$K$8))</f>
        <v>105.47720075866114</v>
      </c>
      <c r="G182" s="72">
        <f t="shared" ca="1" si="7"/>
        <v>5.0020564221943155E-2</v>
      </c>
      <c r="H182" s="72">
        <f t="shared" ca="1" si="8"/>
        <v>5.0020573333423586E-2</v>
      </c>
      <c r="I182" s="72">
        <f t="shared" ca="1" si="9"/>
        <v>5.002056877768337E-2</v>
      </c>
    </row>
    <row r="183" spans="3:9">
      <c r="C183" s="70">
        <v>168</v>
      </c>
      <c r="D183" s="73">
        <f ca="1">IF('Avaliacao de Conformidade'!$I$19&lt;&gt;"intervalo","-",IF(ABS($E$11-I181)&lt;=ABS($E$11-I182),D181+(RAND()-0.5)*$M$17/C183,D182+(RAND()-0.5)*$M$17/C183))</f>
        <v>1.6449731620338037</v>
      </c>
      <c r="E183" s="87">
        <f ca="1">IF('Avaliacao de Conformidade'!$I$19&lt;&gt;"intervalo","-",IF($E$10="Risco do Consumidor",$E$7+D183*$K$7,$E$7-D183*$K$7))</f>
        <v>93.701189614576052</v>
      </c>
      <c r="F183" s="87">
        <f ca="1">IF('Avaliacao de Conformidade'!$I$19&lt;&gt;"intervalo","-",IF($E$10="Risco do Consumidor",$E$8-D183*$K$8,$E$8+D183*$K$8))</f>
        <v>105.47632380440704</v>
      </c>
      <c r="G183" s="72">
        <f t="shared" ca="1" si="7"/>
        <v>4.9987672884888389E-2</v>
      </c>
      <c r="H183" s="72">
        <f t="shared" ca="1" si="8"/>
        <v>4.998768201322485E-2</v>
      </c>
      <c r="I183" s="72">
        <f t="shared" ca="1" si="9"/>
        <v>4.9987677449056619E-2</v>
      </c>
    </row>
    <row r="184" spans="3:9">
      <c r="C184" s="70">
        <v>169</v>
      </c>
      <c r="D184" s="73">
        <f ca="1">IF('Avaliacao de Conformidade'!$I$19&lt;&gt;"intervalo","-",IF(ABS($E$11-I182)&lt;=ABS($E$11-I183),D182+(RAND()-0.5)*$M$17/C184,D183+(RAND()-0.5)*$M$17/C184))</f>
        <v>1.6451578776141995</v>
      </c>
      <c r="E184" s="87">
        <f ca="1">IF('Avaliacao de Conformidade'!$I$19&lt;&gt;"intervalo","-",IF($E$10="Risco do Consumidor",$E$7+D184*$K$7,$E$7-D184*$K$7))</f>
        <v>93.701605224631948</v>
      </c>
      <c r="F184" s="87">
        <f ca="1">IF('Avaliacao de Conformidade'!$I$19&lt;&gt;"intervalo","-",IF($E$10="Risco do Consumidor",$E$8-D184*$K$8,$E$8+D184*$K$8))</f>
        <v>105.47581583656095</v>
      </c>
      <c r="G184" s="72">
        <f t="shared" ca="1" si="7"/>
        <v>4.9968628764255278E-2</v>
      </c>
      <c r="H184" s="72">
        <f t="shared" ca="1" si="8"/>
        <v>4.9968637902369266E-2</v>
      </c>
      <c r="I184" s="72">
        <f t="shared" ca="1" si="9"/>
        <v>4.9968633333312272E-2</v>
      </c>
    </row>
    <row r="185" spans="3:9">
      <c r="C185" s="70">
        <v>170</v>
      </c>
      <c r="D185" s="73">
        <f ca="1">IF('Avaliacao de Conformidade'!$I$19&lt;&gt;"intervalo","-",IF(ABS($E$11-I183)&lt;=ABS($E$11-I184),D183+(RAND()-0.5)*$M$17/C185,D184+(RAND()-0.5)*$M$17/C185))</f>
        <v>1.6447793483053936</v>
      </c>
      <c r="E185" s="87">
        <f ca="1">IF('Avaliacao de Conformidade'!$I$19&lt;&gt;"intervalo","-",IF($E$10="Risco do Consumidor",$E$7+D185*$K$7,$E$7-D185*$K$7))</f>
        <v>93.700753533687134</v>
      </c>
      <c r="F185" s="87">
        <f ca="1">IF('Avaliacao de Conformidade'!$I$19&lt;&gt;"intervalo","-",IF($E$10="Risco do Consumidor",$E$8-D185*$K$8,$E$8+D185*$K$8))</f>
        <v>105.47685679216016</v>
      </c>
      <c r="G185" s="72">
        <f t="shared" ca="1" si="7"/>
        <v>5.0007661243946483E-2</v>
      </c>
      <c r="H185" s="72">
        <f t="shared" ca="1" si="8"/>
        <v>5.0007670362034871E-2</v>
      </c>
      <c r="I185" s="72">
        <f t="shared" ca="1" si="9"/>
        <v>5.0007665802990681E-2</v>
      </c>
    </row>
    <row r="186" spans="3:9">
      <c r="C186" s="70">
        <v>171</v>
      </c>
      <c r="D186" s="73">
        <f ca="1">IF('Avaliacao de Conformidade'!$I$19&lt;&gt;"intervalo","-",IF(ABS($E$11-I184)&lt;=ABS($E$11-I185),D184+(RAND()-0.5)*$M$17/C186,D185+(RAND()-0.5)*$M$17/C186))</f>
        <v>1.6443523910544855</v>
      </c>
      <c r="E186" s="87">
        <f ca="1">IF('Avaliacao de Conformidade'!$I$19&lt;&gt;"intervalo","-",IF($E$10="Risco do Consumidor",$E$7+D186*$K$7,$E$7-D186*$K$7))</f>
        <v>93.699792879872589</v>
      </c>
      <c r="F186" s="87">
        <f ca="1">IF('Avaliacao de Conformidade'!$I$19&lt;&gt;"intervalo","-",IF($E$10="Risco do Consumidor",$E$8-D186*$K$8,$E$8+D186*$K$8))</f>
        <v>105.47803092460016</v>
      </c>
      <c r="G186" s="72">
        <f t="shared" ca="1" si="7"/>
        <v>5.0051716599462948E-2</v>
      </c>
      <c r="H186" s="72">
        <f t="shared" ca="1" si="8"/>
        <v>5.005172569501503E-2</v>
      </c>
      <c r="I186" s="72">
        <f t="shared" ca="1" si="9"/>
        <v>5.0051721147238992E-2</v>
      </c>
    </row>
    <row r="187" spans="3:9">
      <c r="C187" s="70">
        <v>172</v>
      </c>
      <c r="D187" s="73">
        <f ca="1">IF('Avaliacao de Conformidade'!$I$19&lt;&gt;"intervalo","-",IF(ABS($E$11-I185)&lt;=ABS($E$11-I186),D185+(RAND()-0.5)*$M$17/C187,D186+(RAND()-0.5)*$M$17/C187))</f>
        <v>1.6444370872682503</v>
      </c>
      <c r="E187" s="87">
        <f ca="1">IF('Avaliacao de Conformidade'!$I$19&lt;&gt;"intervalo","-",IF($E$10="Risco do Consumidor",$E$7+D187*$K$7,$E$7-D187*$K$7))</f>
        <v>93.699983446353571</v>
      </c>
      <c r="F187" s="87">
        <f ca="1">IF('Avaliacao de Conformidade'!$I$19&lt;&gt;"intervalo","-",IF($E$10="Risco do Consumidor",$E$8-D187*$K$8,$E$8+D187*$K$8))</f>
        <v>105.47779801001231</v>
      </c>
      <c r="G187" s="72">
        <f t="shared" ca="1" si="7"/>
        <v>5.0042974806289574E-2</v>
      </c>
      <c r="H187" s="72">
        <f t="shared" ca="1" si="8"/>
        <v>5.0042983906308298E-2</v>
      </c>
      <c r="I187" s="72">
        <f t="shared" ca="1" si="9"/>
        <v>5.0042979356298936E-2</v>
      </c>
    </row>
    <row r="188" spans="3:9">
      <c r="C188" s="70">
        <v>173</v>
      </c>
      <c r="D188" s="73">
        <f ca="1">IF('Avaliacao de Conformidade'!$I$19&lt;&gt;"intervalo","-",IF(ABS($E$11-I186)&lt;=ABS($E$11-I187),D186+(RAND()-0.5)*$M$17/C188,D187+(RAND()-0.5)*$M$17/C188))</f>
        <v>1.6440310618466925</v>
      </c>
      <c r="E188" s="87">
        <f ca="1">IF('Avaliacao de Conformidade'!$I$19&lt;&gt;"intervalo","-",IF($E$10="Risco do Consumidor",$E$7+D188*$K$7,$E$7-D188*$K$7))</f>
        <v>93.699069889155055</v>
      </c>
      <c r="F188" s="87">
        <f ca="1">IF('Avaliacao de Conformidade'!$I$19&lt;&gt;"intervalo","-",IF($E$10="Risco do Consumidor",$E$8-D188*$K$8,$E$8+D188*$K$8))</f>
        <v>105.47891457992159</v>
      </c>
      <c r="G188" s="72">
        <f t="shared" ca="1" si="7"/>
        <v>5.008489318673455E-2</v>
      </c>
      <c r="H188" s="72">
        <f t="shared" ca="1" si="8"/>
        <v>5.0084902265361442E-2</v>
      </c>
      <c r="I188" s="72">
        <f t="shared" ca="1" si="9"/>
        <v>5.0084897726047996E-2</v>
      </c>
    </row>
    <row r="189" spans="3:9">
      <c r="C189" s="70">
        <v>174</v>
      </c>
      <c r="D189" s="73">
        <f ca="1">IF('Avaliacao de Conformidade'!$I$19&lt;&gt;"intervalo","-",IF(ABS($E$11-I187)&lt;=ABS($E$11-I188),D187+(RAND()-0.5)*$M$17/C189,D188+(RAND()-0.5)*$M$17/C189))</f>
        <v>1.6443470642193332</v>
      </c>
      <c r="E189" s="87">
        <f ca="1">IF('Avaliacao de Conformidade'!$I$19&lt;&gt;"intervalo","-",IF($E$10="Risco do Consumidor",$E$7+D189*$K$7,$E$7-D189*$K$7))</f>
        <v>93.6997808944935</v>
      </c>
      <c r="F189" s="87">
        <f ca="1">IF('Avaliacao de Conformidade'!$I$19&lt;&gt;"intervalo","-",IF($E$10="Risco do Consumidor",$E$8-D189*$K$8,$E$8+D189*$K$8))</f>
        <v>105.47804557339683</v>
      </c>
      <c r="G189" s="72">
        <f t="shared" ca="1" si="7"/>
        <v>5.0052266441490224E-2</v>
      </c>
      <c r="H189" s="72">
        <f t="shared" ca="1" si="8"/>
        <v>5.0052275536761441E-2</v>
      </c>
      <c r="I189" s="72">
        <f t="shared" ca="1" si="9"/>
        <v>5.0052270989125833E-2</v>
      </c>
    </row>
    <row r="190" spans="3:9">
      <c r="C190" s="70">
        <v>175</v>
      </c>
      <c r="D190" s="73">
        <f ca="1">IF('Avaliacao de Conformidade'!$I$19&lt;&gt;"intervalo","-",IF(ABS($E$11-I188)&lt;=ABS($E$11-I189),D188+(RAND()-0.5)*$M$17/C190,D189+(RAND()-0.5)*$M$17/C190))</f>
        <v>1.6444073899992844</v>
      </c>
      <c r="E190" s="87">
        <f ca="1">IF('Avaliacao de Conformidade'!$I$19&lt;&gt;"intervalo","-",IF($E$10="Risco do Consumidor",$E$7+D190*$K$7,$E$7-D190*$K$7))</f>
        <v>93.699916627498396</v>
      </c>
      <c r="F190" s="87">
        <f ca="1">IF('Avaliacao de Conformidade'!$I$19&lt;&gt;"intervalo","-",IF($E$10="Risco do Consumidor",$E$8-D190*$K$8,$E$8+D190*$K$8))</f>
        <v>105.47787967750197</v>
      </c>
      <c r="G190" s="72">
        <f t="shared" ca="1" si="7"/>
        <v>5.0046039826934258E-2</v>
      </c>
      <c r="H190" s="72">
        <f t="shared" ca="1" si="8"/>
        <v>5.0046048925387061E-2</v>
      </c>
      <c r="I190" s="72">
        <f t="shared" ca="1" si="9"/>
        <v>5.0046044376160656E-2</v>
      </c>
    </row>
    <row r="191" spans="3:9">
      <c r="C191" s="70">
        <v>176</v>
      </c>
      <c r="D191" s="73">
        <f ca="1">IF('Avaliacao de Conformidade'!$I$19&lt;&gt;"intervalo","-",IF(ABS($E$11-I189)&lt;=ABS($E$11-I190),D189+(RAND()-0.5)*$M$17/C191,D190+(RAND()-0.5)*$M$17/C191))</f>
        <v>1.6446104227196414</v>
      </c>
      <c r="E191" s="87">
        <f ca="1">IF('Avaliacao de Conformidade'!$I$19&lt;&gt;"intervalo","-",IF($E$10="Risco do Consumidor",$E$7+D191*$K$7,$E$7-D191*$K$7))</f>
        <v>93.700373451119191</v>
      </c>
      <c r="F191" s="87">
        <f ca="1">IF('Avaliacao de Conformidade'!$I$19&lt;&gt;"intervalo","-",IF($E$10="Risco do Consumidor",$E$8-D191*$K$8,$E$8+D191*$K$8))</f>
        <v>105.47732133752099</v>
      </c>
      <c r="G191" s="72">
        <f t="shared" ca="1" si="7"/>
        <v>5.0025088041879461E-2</v>
      </c>
      <c r="H191" s="72">
        <f t="shared" ca="1" si="8"/>
        <v>5.0025097151045139E-2</v>
      </c>
      <c r="I191" s="72">
        <f t="shared" ca="1" si="9"/>
        <v>5.0025092596462303E-2</v>
      </c>
    </row>
    <row r="192" spans="3:9">
      <c r="C192" s="70">
        <v>177</v>
      </c>
      <c r="D192" s="73">
        <f ca="1">IF('Avaliacao de Conformidade'!$I$19&lt;&gt;"intervalo","-",IF(ABS($E$11-I190)&lt;=ABS($E$11-I191),D190+(RAND()-0.5)*$M$17/C192,D191+(RAND()-0.5)*$M$17/C192))</f>
        <v>1.6441119103610413</v>
      </c>
      <c r="E192" s="87">
        <f ca="1">IF('Avaliacao de Conformidade'!$I$19&lt;&gt;"intervalo","-",IF($E$10="Risco do Consumidor",$E$7+D192*$K$7,$E$7-D192*$K$7))</f>
        <v>93.699251798312346</v>
      </c>
      <c r="F192" s="87">
        <f ca="1">IF('Avaliacao de Conformidade'!$I$19&lt;&gt;"intervalo","-",IF($E$10="Risco do Consumidor",$E$8-D192*$K$8,$E$8+D192*$K$8))</f>
        <v>105.47869224650714</v>
      </c>
      <c r="G192" s="72">
        <f t="shared" ca="1" si="7"/>
        <v>5.007654409171558E-2</v>
      </c>
      <c r="H192" s="72">
        <f t="shared" ca="1" si="8"/>
        <v>5.0076553174598491E-2</v>
      </c>
      <c r="I192" s="72">
        <f t="shared" ca="1" si="9"/>
        <v>5.0076548633157039E-2</v>
      </c>
    </row>
    <row r="193" spans="3:9">
      <c r="C193" s="70">
        <v>178</v>
      </c>
      <c r="D193" s="73">
        <f ca="1">IF('Avaliacao de Conformidade'!$I$19&lt;&gt;"intervalo","-",IF(ABS($E$11-I191)&lt;=ABS($E$11-I192),D191+(RAND()-0.5)*$M$17/C193,D192+(RAND()-0.5)*$M$17/C193))</f>
        <v>1.6449294524968077</v>
      </c>
      <c r="E193" s="87">
        <f ca="1">IF('Avaliacao de Conformidade'!$I$19&lt;&gt;"intervalo","-",IF($E$10="Risco do Consumidor",$E$7+D193*$K$7,$E$7-D193*$K$7))</f>
        <v>93.701091268117821</v>
      </c>
      <c r="F193" s="87">
        <f ca="1">IF('Avaliacao de Conformidade'!$I$19&lt;&gt;"intervalo","-",IF($E$10="Risco do Consumidor",$E$8-D193*$K$8,$E$8+D193*$K$8))</f>
        <v>105.47644400563378</v>
      </c>
      <c r="G193" s="72">
        <f t="shared" ca="1" si="7"/>
        <v>4.9992180171712468E-2</v>
      </c>
      <c r="H193" s="72">
        <f t="shared" ca="1" si="8"/>
        <v>4.999218929773707E-2</v>
      </c>
      <c r="I193" s="72">
        <f t="shared" ca="1" si="9"/>
        <v>4.9992184734724769E-2</v>
      </c>
    </row>
    <row r="194" spans="3:9">
      <c r="C194" s="70">
        <v>179</v>
      </c>
      <c r="D194" s="73">
        <f ca="1">IF('Avaliacao de Conformidade'!$I$19&lt;&gt;"intervalo","-",IF(ABS($E$11-I192)&lt;=ABS($E$11-I193),D192+(RAND()-0.5)*$M$17/C194,D193+(RAND()-0.5)*$M$17/C194))</f>
        <v>1.6452988052790209</v>
      </c>
      <c r="E194" s="87">
        <f ca="1">IF('Avaliacao de Conformidade'!$I$19&lt;&gt;"intervalo","-",IF($E$10="Risco do Consumidor",$E$7+D194*$K$7,$E$7-D194*$K$7))</f>
        <v>93.701922311877794</v>
      </c>
      <c r="F194" s="87">
        <f ca="1">IF('Avaliacao de Conformidade'!$I$19&lt;&gt;"intervalo","-",IF($E$10="Risco do Consumidor",$E$8-D194*$K$8,$E$8+D194*$K$8))</f>
        <v>105.47542828548269</v>
      </c>
      <c r="G194" s="72">
        <f t="shared" ca="1" si="7"/>
        <v>4.9954103055984585E-2</v>
      </c>
      <c r="H194" s="72">
        <f t="shared" ca="1" si="8"/>
        <v>4.9954112201564822E-2</v>
      </c>
      <c r="I194" s="72">
        <f t="shared" ca="1" si="9"/>
        <v>4.9954107628774704E-2</v>
      </c>
    </row>
    <row r="195" spans="3:9">
      <c r="C195" s="70">
        <v>180</v>
      </c>
      <c r="D195" s="73">
        <f ca="1">IF('Avaliacao de Conformidade'!$I$19&lt;&gt;"intervalo","-",IF(ABS($E$11-I193)&lt;=ABS($E$11-I194),D193+(RAND()-0.5)*$M$17/C195,D194+(RAND()-0.5)*$M$17/C195))</f>
        <v>1.6444120098171948</v>
      </c>
      <c r="E195" s="87">
        <f ca="1">IF('Avaliacao de Conformidade'!$I$19&lt;&gt;"intervalo","-",IF($E$10="Risco do Consumidor",$E$7+D195*$K$7,$E$7-D195*$K$7))</f>
        <v>93.699927022088687</v>
      </c>
      <c r="F195" s="87">
        <f ca="1">IF('Avaliacao de Conformidade'!$I$19&lt;&gt;"intervalo","-",IF($E$10="Risco do Consumidor",$E$8-D195*$K$8,$E$8+D195*$K$8))</f>
        <v>105.47786697300272</v>
      </c>
      <c r="G195" s="72">
        <f t="shared" ca="1" si="7"/>
        <v>5.0045563011061493E-2</v>
      </c>
      <c r="H195" s="72">
        <f t="shared" ca="1" si="8"/>
        <v>5.0045572109757477E-2</v>
      </c>
      <c r="I195" s="72">
        <f t="shared" ca="1" si="9"/>
        <v>5.0045567560409482E-2</v>
      </c>
    </row>
    <row r="196" spans="3:9">
      <c r="C196" s="70">
        <v>181</v>
      </c>
      <c r="D196" s="73">
        <f ca="1">IF('Avaliacao de Conformidade'!$I$19&lt;&gt;"intervalo","-",IF(ABS($E$11-I194)&lt;=ABS($E$11-I195),D194+(RAND()-0.5)*$M$17/C196,D195+(RAND()-0.5)*$M$17/C196))</f>
        <v>1.644066174114021</v>
      </c>
      <c r="E196" s="87">
        <f ca="1">IF('Avaliacao de Conformidade'!$I$19&lt;&gt;"intervalo","-",IF($E$10="Risco do Consumidor",$E$7+D196*$K$7,$E$7-D196*$K$7))</f>
        <v>93.69914889175655</v>
      </c>
      <c r="F196" s="87">
        <f ca="1">IF('Avaliacao de Conformidade'!$I$19&lt;&gt;"intervalo","-",IF($E$10="Risco do Consumidor",$E$8-D196*$K$8,$E$8+D196*$K$8))</f>
        <v>105.47881802118644</v>
      </c>
      <c r="G196" s="72">
        <f t="shared" ca="1" si="7"/>
        <v>5.0081267063479519E-2</v>
      </c>
      <c r="H196" s="72">
        <f t="shared" ca="1" si="8"/>
        <v>5.0081276143954676E-2</v>
      </c>
      <c r="I196" s="72">
        <f t="shared" ca="1" si="9"/>
        <v>5.0081271603717101E-2</v>
      </c>
    </row>
    <row r="197" spans="3:9">
      <c r="C197" s="70">
        <v>182</v>
      </c>
      <c r="D197" s="73">
        <f ca="1">IF('Avaliacao de Conformidade'!$I$19&lt;&gt;"intervalo","-",IF(ABS($E$11-I195)&lt;=ABS($E$11-I196),D195+(RAND()-0.5)*$M$17/C197,D196+(RAND()-0.5)*$M$17/C197))</f>
        <v>1.6439381259014432</v>
      </c>
      <c r="E197" s="87">
        <f ca="1">IF('Avaliacao de Conformidade'!$I$19&lt;&gt;"intervalo","-",IF($E$10="Risco do Consumidor",$E$7+D197*$K$7,$E$7-D197*$K$7))</f>
        <v>93.698860783278249</v>
      </c>
      <c r="F197" s="87">
        <f ca="1">IF('Avaliacao de Conformidade'!$I$19&lt;&gt;"intervalo","-",IF($E$10="Risco do Consumidor",$E$8-D197*$K$8,$E$8+D197*$K$8))</f>
        <v>105.47917015377104</v>
      </c>
      <c r="G197" s="72">
        <f t="shared" ca="1" si="7"/>
        <v>5.009449190225914E-2</v>
      </c>
      <c r="H197" s="72">
        <f t="shared" ca="1" si="8"/>
        <v>5.0094500975997144E-2</v>
      </c>
      <c r="I197" s="72">
        <f t="shared" ca="1" si="9"/>
        <v>5.0094496439128139E-2</v>
      </c>
    </row>
    <row r="198" spans="3:9">
      <c r="C198" s="70">
        <v>183</v>
      </c>
      <c r="D198" s="73">
        <f ca="1">IF('Avaliacao de Conformidade'!$I$19&lt;&gt;"intervalo","-",IF(ABS($E$11-I196)&lt;=ABS($E$11-I197),D196+(RAND()-0.5)*$M$17/C198,D197+(RAND()-0.5)*$M$17/C198))</f>
        <v>1.6435587462649965</v>
      </c>
      <c r="E198" s="87">
        <f ca="1">IF('Avaliacao de Conformidade'!$I$19&lt;&gt;"intervalo","-",IF($E$10="Risco do Consumidor",$E$7+D198*$K$7,$E$7-D198*$K$7))</f>
        <v>93.698007179096237</v>
      </c>
      <c r="F198" s="87">
        <f ca="1">IF('Avaliacao de Conformidade'!$I$19&lt;&gt;"intervalo","-",IF($E$10="Risco do Consumidor",$E$8-D198*$K$8,$E$8+D198*$K$8))</f>
        <v>105.48021344777126</v>
      </c>
      <c r="G198" s="72">
        <f t="shared" ca="1" si="7"/>
        <v>5.0133690634263608E-2</v>
      </c>
      <c r="H198" s="72">
        <f t="shared" ca="1" si="8"/>
        <v>5.0133699688068155E-2</v>
      </c>
      <c r="I198" s="72">
        <f t="shared" ca="1" si="9"/>
        <v>5.0133695161165878E-2</v>
      </c>
    </row>
    <row r="199" spans="3:9">
      <c r="C199" s="70">
        <v>184</v>
      </c>
      <c r="D199" s="73">
        <f ca="1">IF('Avaliacao de Conformidade'!$I$19&lt;&gt;"intervalo","-",IF(ABS($E$11-I197)&lt;=ABS($E$11-I198),D197+(RAND()-0.5)*$M$17/C199,D198+(RAND()-0.5)*$M$17/C199))</f>
        <v>1.6444767475656143</v>
      </c>
      <c r="E199" s="87">
        <f ca="1">IF('Avaliacao de Conformidade'!$I$19&lt;&gt;"intervalo","-",IF($E$10="Risco do Consumidor",$E$7+D199*$K$7,$E$7-D199*$K$7))</f>
        <v>93.700072682022636</v>
      </c>
      <c r="F199" s="87">
        <f ca="1">IF('Avaliacao de Conformidade'!$I$19&lt;&gt;"intervalo","-",IF($E$10="Risco do Consumidor",$E$8-D199*$K$8,$E$8+D199*$K$8))</f>
        <v>105.47768894419455</v>
      </c>
      <c r="G199" s="72">
        <f t="shared" ca="1" si="7"/>
        <v>5.0038881746475652E-2</v>
      </c>
      <c r="H199" s="72">
        <f t="shared" ca="1" si="8"/>
        <v>5.0038890848586294E-2</v>
      </c>
      <c r="I199" s="72">
        <f t="shared" ca="1" si="9"/>
        <v>5.0038886297530977E-2</v>
      </c>
    </row>
    <row r="200" spans="3:9">
      <c r="C200" s="70">
        <v>185</v>
      </c>
      <c r="D200" s="73">
        <f ca="1">IF('Avaliacao de Conformidade'!$I$19&lt;&gt;"intervalo","-",IF(ABS($E$11-I198)&lt;=ABS($E$11-I199),D198+(RAND()-0.5)*$M$17/C200,D199+(RAND()-0.5)*$M$17/C200))</f>
        <v>1.644818305869258</v>
      </c>
      <c r="E200" s="87">
        <f ca="1">IF('Avaliacao de Conformidade'!$I$19&lt;&gt;"intervalo","-",IF($E$10="Risco do Consumidor",$E$7+D200*$K$7,$E$7-D200*$K$7))</f>
        <v>93.700841188205828</v>
      </c>
      <c r="F200" s="87">
        <f ca="1">IF('Avaliacao de Conformidade'!$I$19&lt;&gt;"intervalo","-",IF($E$10="Risco do Consumidor",$E$8-D200*$K$8,$E$8+D200*$K$8))</f>
        <v>105.47674965885955</v>
      </c>
      <c r="G200" s="72">
        <f t="shared" ca="1" si="7"/>
        <v>5.0003642968473594E-2</v>
      </c>
      <c r="H200" s="72">
        <f t="shared" ca="1" si="8"/>
        <v>5.0003652088621245E-2</v>
      </c>
      <c r="I200" s="72">
        <f t="shared" ca="1" si="9"/>
        <v>5.0003647528547419E-2</v>
      </c>
    </row>
    <row r="201" spans="3:9">
      <c r="C201" s="70">
        <v>186</v>
      </c>
      <c r="D201" s="73">
        <f ca="1">IF('Avaliacao de Conformidade'!$I$19&lt;&gt;"intervalo","-",IF(ABS($E$11-I199)&lt;=ABS($E$11-I200),D199+(RAND()-0.5)*$M$17/C201,D200+(RAND()-0.5)*$M$17/C201))</f>
        <v>1.6447284166742737</v>
      </c>
      <c r="E201" s="87">
        <f ca="1">IF('Avaliacao de Conformidade'!$I$19&lt;&gt;"intervalo","-",IF($E$10="Risco do Consumidor",$E$7+D201*$K$7,$E$7-D201*$K$7))</f>
        <v>93.700638937517112</v>
      </c>
      <c r="F201" s="87">
        <f ca="1">IF('Avaliacao de Conformidade'!$I$19&lt;&gt;"intervalo","-",IF($E$10="Risco do Consumidor",$E$8-D201*$K$8,$E$8+D201*$K$8))</f>
        <v>105.47699685414575</v>
      </c>
      <c r="G201" s="72">
        <f t="shared" ca="1" si="7"/>
        <v>5.001291497219474E-2</v>
      </c>
      <c r="H201" s="72">
        <f t="shared" ca="1" si="8"/>
        <v>5.0012924087592156E-2</v>
      </c>
      <c r="I201" s="72">
        <f t="shared" ca="1" si="9"/>
        <v>5.0012919529893451E-2</v>
      </c>
    </row>
    <row r="202" spans="3:9">
      <c r="C202" s="70">
        <v>187</v>
      </c>
      <c r="D202" s="73">
        <f ca="1">IF('Avaliacao de Conformidade'!$I$19&lt;&gt;"intervalo","-",IF(ABS($E$11-I200)&lt;=ABS($E$11-I201),D200+(RAND()-0.5)*$M$17/C202,D201+(RAND()-0.5)*$M$17/C202))</f>
        <v>1.6446730245838108</v>
      </c>
      <c r="E202" s="87">
        <f ca="1">IF('Avaliacao de Conformidade'!$I$19&lt;&gt;"intervalo","-",IF($E$10="Risco do Consumidor",$E$7+D202*$K$7,$E$7-D202*$K$7))</f>
        <v>93.700514305313575</v>
      </c>
      <c r="F202" s="87">
        <f ca="1">IF('Avaliacao de Conformidade'!$I$19&lt;&gt;"intervalo","-",IF($E$10="Risco do Consumidor",$E$8-D202*$K$8,$E$8+D202*$K$8))</f>
        <v>105.47714918239453</v>
      </c>
      <c r="G202" s="72">
        <f t="shared" ca="1" si="7"/>
        <v>5.0018629307873909E-2</v>
      </c>
      <c r="H202" s="72">
        <f t="shared" ca="1" si="8"/>
        <v>5.0018638420345478E-2</v>
      </c>
      <c r="I202" s="72">
        <f t="shared" ca="1" si="9"/>
        <v>5.0018633864109693E-2</v>
      </c>
    </row>
    <row r="203" spans="3:9">
      <c r="C203" s="70">
        <v>188</v>
      </c>
      <c r="D203" s="73">
        <f ca="1">IF('Avaliacao de Conformidade'!$I$19&lt;&gt;"intervalo","-",IF(ABS($E$11-I201)&lt;=ABS($E$11-I202),D201+(RAND()-0.5)*$M$17/C203,D202+(RAND()-0.5)*$M$17/C203))</f>
        <v>1.6445042399445204</v>
      </c>
      <c r="E203" s="87">
        <f ca="1">IF('Avaliacao de Conformidade'!$I$19&lt;&gt;"intervalo","-",IF($E$10="Risco do Consumidor",$E$7+D203*$K$7,$E$7-D203*$K$7))</f>
        <v>93.700134539875165</v>
      </c>
      <c r="F203" s="87">
        <f ca="1">IF('Avaliacao de Conformidade'!$I$19&lt;&gt;"intervalo","-",IF($E$10="Risco do Consumidor",$E$8-D203*$K$8,$E$8+D203*$K$8))</f>
        <v>105.47761334015257</v>
      </c>
      <c r="G203" s="72">
        <f t="shared" ca="1" si="7"/>
        <v>5.0036044608439682E-2</v>
      </c>
      <c r="H203" s="72">
        <f t="shared" ca="1" si="8"/>
        <v>5.0036053712000803E-2</v>
      </c>
      <c r="I203" s="72">
        <f t="shared" ca="1" si="9"/>
        <v>5.0036049160220239E-2</v>
      </c>
    </row>
    <row r="204" spans="3:9">
      <c r="C204" s="70">
        <v>189</v>
      </c>
      <c r="D204" s="73">
        <f ca="1">IF('Avaliacao de Conformidade'!$I$19&lt;&gt;"intervalo","-",IF(ABS($E$11-I202)&lt;=ABS($E$11-I203),D202+(RAND()-0.5)*$M$17/C204,D203+(RAND()-0.5)*$M$17/C204))</f>
        <v>1.6442172145839349</v>
      </c>
      <c r="E204" s="87">
        <f ca="1">IF('Avaliacao de Conformidade'!$I$19&lt;&gt;"intervalo","-",IF($E$10="Risco do Consumidor",$E$7+D204*$K$7,$E$7-D204*$K$7))</f>
        <v>93.699488732813847</v>
      </c>
      <c r="F204" s="87">
        <f ca="1">IF('Avaliacao de Conformidade'!$I$19&lt;&gt;"intervalo","-",IF($E$10="Risco do Consumidor",$E$8-D204*$K$8,$E$8+D204*$K$8))</f>
        <v>105.47840265989419</v>
      </c>
      <c r="G204" s="72">
        <f t="shared" ca="1" si="7"/>
        <v>5.006567115931216E-2</v>
      </c>
      <c r="H204" s="72">
        <f t="shared" ca="1" si="8"/>
        <v>5.006568024774067E-2</v>
      </c>
      <c r="I204" s="72">
        <f t="shared" ca="1" si="9"/>
        <v>5.0065675703526415E-2</v>
      </c>
    </row>
    <row r="205" spans="3:9">
      <c r="C205" s="70">
        <v>190</v>
      </c>
      <c r="D205" s="73">
        <f ca="1">IF('Avaliacao de Conformidade'!$I$19&lt;&gt;"intervalo","-",IF(ABS($E$11-I203)&lt;=ABS($E$11-I204),D203+(RAND()-0.5)*$M$17/C205,D204+(RAND()-0.5)*$M$17/C205))</f>
        <v>1.6446254653062966</v>
      </c>
      <c r="E205" s="87">
        <f ca="1">IF('Avaliacao de Conformidade'!$I$19&lt;&gt;"intervalo","-",IF($E$10="Risco do Consumidor",$E$7+D205*$K$7,$E$7-D205*$K$7))</f>
        <v>93.700407296939161</v>
      </c>
      <c r="F205" s="87">
        <f ca="1">IF('Avaliacao de Conformidade'!$I$19&lt;&gt;"intervalo","-",IF($E$10="Risco do Consumidor",$E$8-D205*$K$8,$E$8+D205*$K$8))</f>
        <v>105.47727997040768</v>
      </c>
      <c r="G205" s="72">
        <f t="shared" ca="1" si="7"/>
        <v>5.0023536013566315E-2</v>
      </c>
      <c r="H205" s="72">
        <f t="shared" ca="1" si="8"/>
        <v>5.0023545123525755E-2</v>
      </c>
      <c r="I205" s="72">
        <f t="shared" ca="1" si="9"/>
        <v>5.0023540568546035E-2</v>
      </c>
    </row>
    <row r="206" spans="3:9">
      <c r="C206" s="70">
        <v>191</v>
      </c>
      <c r="D206" s="73">
        <f ca="1">IF('Avaliacao de Conformidade'!$I$19&lt;&gt;"intervalo","-",IF(ABS($E$11-I204)&lt;=ABS($E$11-I205),D204+(RAND()-0.5)*$M$17/C206,D205+(RAND()-0.5)*$M$17/C206))</f>
        <v>1.6441811546443788</v>
      </c>
      <c r="E206" s="87">
        <f ca="1">IF('Avaliacao de Conformidade'!$I$19&lt;&gt;"intervalo","-",IF($E$10="Risco do Consumidor",$E$7+D206*$K$7,$E$7-D206*$K$7))</f>
        <v>93.699407597949858</v>
      </c>
      <c r="F206" s="87">
        <f ca="1">IF('Avaliacao de Conformidade'!$I$19&lt;&gt;"intervalo","-",IF($E$10="Risco do Consumidor",$E$8-D206*$K$8,$E$8+D206*$K$8))</f>
        <v>105.47850182472796</v>
      </c>
      <c r="G206" s="72">
        <f t="shared" ca="1" si="7"/>
        <v>5.0069394229059844E-2</v>
      </c>
      <c r="H206" s="72">
        <f t="shared" ca="1" si="8"/>
        <v>5.0069403315589005E-2</v>
      </c>
      <c r="I206" s="72">
        <f t="shared" ca="1" si="9"/>
        <v>5.0069398772324428E-2</v>
      </c>
    </row>
    <row r="207" spans="3:9">
      <c r="C207" s="70">
        <v>192</v>
      </c>
      <c r="D207" s="73">
        <f ca="1">IF('Avaliacao de Conformidade'!$I$19&lt;&gt;"intervalo","-",IF(ABS($E$11-I205)&lt;=ABS($E$11-I206),D205+(RAND()-0.5)*$M$17/C207,D206+(RAND()-0.5)*$M$17/C207))</f>
        <v>1.6443952169739953</v>
      </c>
      <c r="E207" s="87">
        <f ca="1">IF('Avaliacao de Conformidade'!$I$19&lt;&gt;"intervalo","-",IF($E$10="Risco do Consumidor",$E$7+D207*$K$7,$E$7-D207*$K$7))</f>
        <v>93.699889238191489</v>
      </c>
      <c r="F207" s="87">
        <f ca="1">IF('Avaliacao de Conformidade'!$I$19&lt;&gt;"intervalo","-",IF($E$10="Risco do Consumidor",$E$8-D207*$K$8,$E$8+D207*$K$8))</f>
        <v>105.47791315332151</v>
      </c>
      <c r="G207" s="72">
        <f t="shared" ca="1" si="7"/>
        <v>5.0047296233991255E-2</v>
      </c>
      <c r="H207" s="72">
        <f t="shared" ca="1" si="8"/>
        <v>5.0047305331801385E-2</v>
      </c>
      <c r="I207" s="72">
        <f t="shared" ca="1" si="9"/>
        <v>5.004730078289632E-2</v>
      </c>
    </row>
    <row r="208" spans="3:9">
      <c r="C208" s="70">
        <v>193</v>
      </c>
      <c r="D208" s="73">
        <f ca="1">IF('Avaliacao de Conformidade'!$I$19&lt;&gt;"intervalo","-",IF(ABS($E$11-I206)&lt;=ABS($E$11-I207),D206+(RAND()-0.5)*$M$17/C208,D207+(RAND()-0.5)*$M$17/C208))</f>
        <v>1.6449014684440837</v>
      </c>
      <c r="E208" s="87">
        <f ca="1">IF('Avaliacao de Conformidade'!$I$19&lt;&gt;"intervalo","-",IF($E$10="Risco do Consumidor",$E$7+D208*$K$7,$E$7-D208*$K$7))</f>
        <v>93.701028303999195</v>
      </c>
      <c r="F208" s="87">
        <f ca="1">IF('Avaliacao de Conformidade'!$I$19&lt;&gt;"intervalo","-",IF($E$10="Risco do Consumidor",$E$8-D208*$K$8,$E$8+D208*$K$8))</f>
        <v>105.47652096177877</v>
      </c>
      <c r="G208" s="72">
        <f t="shared" ref="G208:G271" ca="1" si="10">IF(E208="-","-",IF($G$13="Risco do Consumidor",_xlfn.NORM.DIST($E$7,E208,$K$7,TRUE)+(1-_xlfn.NORM.DIST($E$8,E208,$K$7,TRUE)),(_xlfn.NORM.DIST($E$8,E208,$K$7,TRUE)-_xlfn.NORM.DIST($E$7,E208,$K$7,TRUE))))</f>
        <v>4.9995066031377558E-2</v>
      </c>
      <c r="H208" s="72">
        <f t="shared" ref="H208:H271" ca="1" si="11">IF(F208="-","-",IF($G$13="Risco do Consumidor",_xlfn.NORM.DIST($E$7,F208,$K$8,TRUE)+(1-_xlfn.NORM.DIST($E$8,F208,$K$8,TRUE)),(_xlfn.NORM.DIST($E$8,F208,$K$8,TRUE)-_xlfn.NORM.DIST($E$7,F208,$K$8,TRUE))))</f>
        <v>4.9995075155922483E-2</v>
      </c>
      <c r="I208" s="72">
        <f t="shared" ref="I208:I271" ca="1" si="12">IF(COUNT(G208:H208)=0,"-",AVERAGE(G208:H208))</f>
        <v>4.9995070593650021E-2</v>
      </c>
    </row>
    <row r="209" spans="3:9">
      <c r="C209" s="70">
        <v>194</v>
      </c>
      <c r="D209" s="73">
        <f ca="1">IF('Avaliacao de Conformidade'!$I$19&lt;&gt;"intervalo","-",IF(ABS($E$11-I207)&lt;=ABS($E$11-I208),D207+(RAND()-0.5)*$M$17/C209,D208+(RAND()-0.5)*$M$17/C209))</f>
        <v>1.6445753933212537</v>
      </c>
      <c r="E209" s="87">
        <f ca="1">IF('Avaliacao de Conformidade'!$I$19&lt;&gt;"intervalo","-",IF($E$10="Risco do Consumidor",$E$7+D209*$K$7,$E$7-D209*$K$7))</f>
        <v>93.700294634972821</v>
      </c>
      <c r="F209" s="87">
        <f ca="1">IF('Avaliacao de Conformidade'!$I$19&lt;&gt;"intervalo","-",IF($E$10="Risco do Consumidor",$E$8-D209*$K$8,$E$8+D209*$K$8))</f>
        <v>105.47741766836656</v>
      </c>
      <c r="G209" s="72">
        <f t="shared" ca="1" si="10"/>
        <v>5.0028702370844211E-2</v>
      </c>
      <c r="H209" s="72">
        <f t="shared" ca="1" si="11"/>
        <v>5.002871147816073E-2</v>
      </c>
      <c r="I209" s="72">
        <f t="shared" ca="1" si="12"/>
        <v>5.0028706924502467E-2</v>
      </c>
    </row>
    <row r="210" spans="3:9">
      <c r="C210" s="70">
        <v>195</v>
      </c>
      <c r="D210" s="73">
        <f ca="1">IF('Avaliacao de Conformidade'!$I$19&lt;&gt;"intervalo","-",IF(ABS($E$11-I208)&lt;=ABS($E$11-I209),D208+(RAND()-0.5)*$M$17/C210,D209+(RAND()-0.5)*$M$17/C210))</f>
        <v>1.645245194819545</v>
      </c>
      <c r="E210" s="87">
        <f ca="1">IF('Avaliacao de Conformidade'!$I$19&lt;&gt;"intervalo","-",IF($E$10="Risco do Consumidor",$E$7+D210*$K$7,$E$7-D210*$K$7))</f>
        <v>93.701801688343977</v>
      </c>
      <c r="F210" s="87">
        <f ca="1">IF('Avaliacao de Conformidade'!$I$19&lt;&gt;"intervalo","-",IF($E$10="Risco do Consumidor",$E$8-D210*$K$8,$E$8+D210*$K$8))</f>
        <v>105.47557571424625</v>
      </c>
      <c r="G210" s="72">
        <f t="shared" ca="1" si="10"/>
        <v>4.9959628400926576E-2</v>
      </c>
      <c r="H210" s="72">
        <f t="shared" ca="1" si="11"/>
        <v>4.9959637543665864E-2</v>
      </c>
      <c r="I210" s="72">
        <f t="shared" ca="1" si="12"/>
        <v>4.995963297229622E-2</v>
      </c>
    </row>
    <row r="211" spans="3:9">
      <c r="C211" s="70">
        <v>196</v>
      </c>
      <c r="D211" s="73">
        <f ca="1">IF('Avaliacao de Conformidade'!$I$19&lt;&gt;"intervalo","-",IF(ABS($E$11-I209)&lt;=ABS($E$11-I210),D209+(RAND()-0.5)*$M$17/C211,D210+(RAND()-0.5)*$M$17/C211))</f>
        <v>1.6445355718036117</v>
      </c>
      <c r="E211" s="87">
        <f ca="1">IF('Avaliacao de Conformidade'!$I$19&lt;&gt;"intervalo","-",IF($E$10="Risco do Consumidor",$E$7+D211*$K$7,$E$7-D211*$K$7))</f>
        <v>93.700205036558131</v>
      </c>
      <c r="F211" s="87">
        <f ca="1">IF('Avaliacao de Conformidade'!$I$19&lt;&gt;"intervalo","-",IF($E$10="Risco do Consumidor",$E$8-D211*$K$8,$E$8+D211*$K$8))</f>
        <v>105.47752717754007</v>
      </c>
      <c r="G211" s="72">
        <f t="shared" ca="1" si="10"/>
        <v>5.0032811402975857E-2</v>
      </c>
      <c r="H211" s="72">
        <f t="shared" ca="1" si="11"/>
        <v>5.0032820508190648E-2</v>
      </c>
      <c r="I211" s="72">
        <f t="shared" ca="1" si="12"/>
        <v>5.0032815955583253E-2</v>
      </c>
    </row>
    <row r="212" spans="3:9">
      <c r="C212" s="70">
        <v>197</v>
      </c>
      <c r="D212" s="73">
        <f ca="1">IF('Avaliacao de Conformidade'!$I$19&lt;&gt;"intervalo","-",IF(ABS($E$11-I210)&lt;=ABS($E$11-I211),D210+(RAND()-0.5)*$M$17/C212,D211+(RAND()-0.5)*$M$17/C212))</f>
        <v>1.6442634552692592</v>
      </c>
      <c r="E212" s="87">
        <f ca="1">IF('Avaliacao de Conformidade'!$I$19&lt;&gt;"intervalo","-",IF($E$10="Risco do Consumidor",$E$7+D212*$K$7,$E$7-D212*$K$7))</f>
        <v>93.699592774355835</v>
      </c>
      <c r="F212" s="87">
        <f ca="1">IF('Avaliacao de Conformidade'!$I$19&lt;&gt;"intervalo","-",IF($E$10="Risco do Consumidor",$E$8-D212*$K$8,$E$8+D212*$K$8))</f>
        <v>105.47827549800954</v>
      </c>
      <c r="G212" s="72">
        <f t="shared" ca="1" si="10"/>
        <v>5.0060897284175149E-2</v>
      </c>
      <c r="H212" s="72">
        <f t="shared" ca="1" si="11"/>
        <v>5.0060906375040043E-2</v>
      </c>
      <c r="I212" s="72">
        <f t="shared" ca="1" si="12"/>
        <v>5.0060901829607596E-2</v>
      </c>
    </row>
    <row r="213" spans="3:9">
      <c r="C213" s="70">
        <v>198</v>
      </c>
      <c r="D213" s="73">
        <f ca="1">IF('Avaliacao de Conformidade'!$I$19&lt;&gt;"intervalo","-",IF(ABS($E$11-I211)&lt;=ABS($E$11-I212),D211+(RAND()-0.5)*$M$17/C213,D212+(RAND()-0.5)*$M$17/C213))</f>
        <v>1.6444717159893478</v>
      </c>
      <c r="E213" s="87">
        <f ca="1">IF('Avaliacao de Conformidade'!$I$19&lt;&gt;"intervalo","-",IF($E$10="Risco do Consumidor",$E$7+D213*$K$7,$E$7-D213*$K$7))</f>
        <v>93.700061360976036</v>
      </c>
      <c r="F213" s="87">
        <f ca="1">IF('Avaliacao de Conformidade'!$I$19&lt;&gt;"intervalo","-",IF($E$10="Risco do Consumidor",$E$8-D213*$K$8,$E$8+D213*$K$8))</f>
        <v>105.47770278102929</v>
      </c>
      <c r="G213" s="72">
        <f t="shared" ca="1" si="10"/>
        <v>5.003940100522071E-2</v>
      </c>
      <c r="H213" s="72">
        <f t="shared" ca="1" si="11"/>
        <v>5.0039410107066064E-2</v>
      </c>
      <c r="I213" s="72">
        <f t="shared" ca="1" si="12"/>
        <v>5.003940555614339E-2</v>
      </c>
    </row>
    <row r="214" spans="3:9">
      <c r="C214" s="70">
        <v>199</v>
      </c>
      <c r="D214" s="73">
        <f ca="1">IF('Avaliacao de Conformidade'!$I$19&lt;&gt;"intervalo","-",IF(ABS($E$11-I212)&lt;=ABS($E$11-I213),D212+(RAND()-0.5)*$M$17/C214,D213+(RAND()-0.5)*$M$17/C214))</f>
        <v>1.6448950501058153</v>
      </c>
      <c r="E214" s="87">
        <f ca="1">IF('Avaliacao de Conformidade'!$I$19&lt;&gt;"intervalo","-",IF($E$10="Risco do Consumidor",$E$7+D214*$K$7,$E$7-D214*$K$7))</f>
        <v>93.70101386273808</v>
      </c>
      <c r="F214" s="87">
        <f ca="1">IF('Avaliacao de Conformidade'!$I$19&lt;&gt;"intervalo","-",IF($E$10="Risco do Consumidor",$E$8-D214*$K$8,$E$8+D214*$K$8))</f>
        <v>105.47653861220901</v>
      </c>
      <c r="G214" s="72">
        <f t="shared" ca="1" si="10"/>
        <v>4.9995727942209786E-2</v>
      </c>
      <c r="H214" s="72">
        <f t="shared" ca="1" si="11"/>
        <v>4.9995737066414754E-2</v>
      </c>
      <c r="I214" s="72">
        <f t="shared" ca="1" si="12"/>
        <v>4.9995732504312274E-2</v>
      </c>
    </row>
    <row r="215" spans="3:9">
      <c r="C215" s="70">
        <v>200</v>
      </c>
      <c r="D215" s="73">
        <f ca="1">IF('Avaliacao de Conformidade'!$I$19&lt;&gt;"intervalo","-",IF(ABS($E$11-I213)&lt;=ABS($E$11-I214),D213+(RAND()-0.5)*$M$17/C215,D214+(RAND()-0.5)*$M$17/C215))</f>
        <v>1.6444280331965013</v>
      </c>
      <c r="E215" s="87">
        <f ca="1">IF('Avaliacao de Conformidade'!$I$19&lt;&gt;"intervalo","-",IF($E$10="Risco do Consumidor",$E$7+D215*$K$7,$E$7-D215*$K$7))</f>
        <v>93.699963074692121</v>
      </c>
      <c r="F215" s="87">
        <f ca="1">IF('Avaliacao de Conformidade'!$I$19&lt;&gt;"intervalo","-",IF($E$10="Risco do Consumidor",$E$8-D215*$K$8,$E$8+D215*$K$8))</f>
        <v>105.47782290870963</v>
      </c>
      <c r="G215" s="72">
        <f t="shared" ca="1" si="10"/>
        <v>5.0043909250660948E-2</v>
      </c>
      <c r="H215" s="72">
        <f t="shared" ca="1" si="11"/>
        <v>5.0043918350201846E-2</v>
      </c>
      <c r="I215" s="72">
        <f t="shared" ca="1" si="12"/>
        <v>5.0043913800431397E-2</v>
      </c>
    </row>
    <row r="216" spans="3:9">
      <c r="C216" s="70">
        <v>201</v>
      </c>
      <c r="D216" s="73">
        <f ca="1">IF('Avaliacao de Conformidade'!$I$19&lt;&gt;"intervalo","-",IF(ABS($E$11-I214)&lt;=ABS($E$11-I215),D214+(RAND()-0.5)*$M$17/C216,D215+(RAND()-0.5)*$M$17/C216))</f>
        <v>1.6446749321539493</v>
      </c>
      <c r="E216" s="87">
        <f ca="1">IF('Avaliacao de Conformidade'!$I$19&lt;&gt;"intervalo","-",IF($E$10="Risco do Consumidor",$E$7+D216*$K$7,$E$7-D216*$K$7))</f>
        <v>93.700518597346388</v>
      </c>
      <c r="F216" s="87">
        <f ca="1">IF('Avaliacao de Conformidade'!$I$19&lt;&gt;"intervalo","-",IF($E$10="Risco do Consumidor",$E$8-D216*$K$8,$E$8+D216*$K$8))</f>
        <v>105.47714393657664</v>
      </c>
      <c r="G216" s="72">
        <f t="shared" ca="1" si="10"/>
        <v>5.0018432511265289E-2</v>
      </c>
      <c r="H216" s="72">
        <f t="shared" ca="1" si="11"/>
        <v>5.0018441623837444E-2</v>
      </c>
      <c r="I216" s="72">
        <f t="shared" ca="1" si="12"/>
        <v>5.0018437067551366E-2</v>
      </c>
    </row>
    <row r="217" spans="3:9">
      <c r="C217" s="70">
        <v>202</v>
      </c>
      <c r="D217" s="73">
        <f ca="1">IF('Avaliacao de Conformidade'!$I$19&lt;&gt;"intervalo","-",IF(ABS($E$11-I215)&lt;=ABS($E$11-I216),D215+(RAND()-0.5)*$M$17/C217,D216+(RAND()-0.5)*$M$17/C217))</f>
        <v>1.6443742527653267</v>
      </c>
      <c r="E217" s="87">
        <f ca="1">IF('Avaliacao de Conformidade'!$I$19&lt;&gt;"intervalo","-",IF($E$10="Risco do Consumidor",$E$7+D217*$K$7,$E$7-D217*$K$7))</f>
        <v>93.699842068721978</v>
      </c>
      <c r="F217" s="87">
        <f ca="1">IF('Avaliacao de Conformidade'!$I$19&lt;&gt;"intervalo","-",IF($E$10="Risco do Consumidor",$E$8-D217*$K$8,$E$8+D217*$K$8))</f>
        <v>105.47797080489535</v>
      </c>
      <c r="G217" s="72">
        <f t="shared" ca="1" si="10"/>
        <v>5.0049460059065798E-2</v>
      </c>
      <c r="H217" s="72">
        <f t="shared" ca="1" si="11"/>
        <v>5.0049469155770153E-2</v>
      </c>
      <c r="I217" s="72">
        <f t="shared" ca="1" si="12"/>
        <v>5.0049464607417979E-2</v>
      </c>
    </row>
    <row r="218" spans="3:9">
      <c r="C218" s="70">
        <v>203</v>
      </c>
      <c r="D218" s="73">
        <f ca="1">IF('Avaliacao de Conformidade'!$I$19&lt;&gt;"intervalo","-",IF(ABS($E$11-I216)&lt;=ABS($E$11-I217),D216+(RAND()-0.5)*$M$17/C218,D217+(RAND()-0.5)*$M$17/C218))</f>
        <v>1.6445992702324213</v>
      </c>
      <c r="E218" s="87">
        <f ca="1">IF('Avaliacao de Conformidade'!$I$19&lt;&gt;"intervalo","-",IF($E$10="Risco do Consumidor",$E$7+D218*$K$7,$E$7-D218*$K$7))</f>
        <v>93.70034835802295</v>
      </c>
      <c r="F218" s="87">
        <f ca="1">IF('Avaliacao de Conformidade'!$I$19&lt;&gt;"intervalo","-",IF($E$10="Risco do Consumidor",$E$8-D218*$K$8,$E$8+D218*$K$8))</f>
        <v>105.47735200686084</v>
      </c>
      <c r="G218" s="72">
        <f t="shared" ca="1" si="10"/>
        <v>5.0026238731529372E-2</v>
      </c>
      <c r="H218" s="72">
        <f t="shared" ca="1" si="11"/>
        <v>5.0026247840106224E-2</v>
      </c>
      <c r="I218" s="72">
        <f t="shared" ca="1" si="12"/>
        <v>5.0026243285817798E-2</v>
      </c>
    </row>
    <row r="219" spans="3:9">
      <c r="C219" s="70">
        <v>204</v>
      </c>
      <c r="D219" s="73">
        <f ca="1">IF('Avaliacao de Conformidade'!$I$19&lt;&gt;"intervalo","-",IF(ABS($E$11-I217)&lt;=ABS($E$11-I218),D217+(RAND()-0.5)*$M$17/C219,D218+(RAND()-0.5)*$M$17/C219))</f>
        <v>1.644363687327973</v>
      </c>
      <c r="E219" s="87">
        <f ca="1">IF('Avaliacao de Conformidade'!$I$19&lt;&gt;"intervalo","-",IF($E$10="Risco do Consumidor",$E$7+D219*$K$7,$E$7-D219*$K$7))</f>
        <v>93.699818296487933</v>
      </c>
      <c r="F219" s="87">
        <f ca="1">IF('Avaliacao de Conformidade'!$I$19&lt;&gt;"intervalo","-",IF($E$10="Risco do Consumidor",$E$8-D219*$K$8,$E$8+D219*$K$8))</f>
        <v>105.47799985984807</v>
      </c>
      <c r="G219" s="72">
        <f t="shared" ca="1" si="10"/>
        <v>5.0050550601107364E-2</v>
      </c>
      <c r="H219" s="72">
        <f t="shared" ca="1" si="11"/>
        <v>5.0050559697254741E-2</v>
      </c>
      <c r="I219" s="72">
        <f t="shared" ca="1" si="12"/>
        <v>5.0050555149181053E-2</v>
      </c>
    </row>
    <row r="220" spans="3:9">
      <c r="C220" s="70">
        <v>205</v>
      </c>
      <c r="D220" s="73">
        <f ca="1">IF('Avaliacao de Conformidade'!$I$19&lt;&gt;"intervalo","-",IF(ABS($E$11-I218)&lt;=ABS($E$11-I219),D218+(RAND()-0.5)*$M$17/C220,D219+(RAND()-0.5)*$M$17/C220))</f>
        <v>1.6447914392031127</v>
      </c>
      <c r="E220" s="87">
        <f ca="1">IF('Avaliacao de Conformidade'!$I$19&lt;&gt;"intervalo","-",IF($E$10="Risco do Consumidor",$E$7+D220*$K$7,$E$7-D220*$K$7))</f>
        <v>93.700780738207001</v>
      </c>
      <c r="F220" s="87">
        <f ca="1">IF('Avaliacao de Conformidade'!$I$19&lt;&gt;"intervalo","-",IF($E$10="Risco do Consumidor",$E$8-D220*$K$8,$E$8+D220*$K$8))</f>
        <v>105.47682354219144</v>
      </c>
      <c r="G220" s="72">
        <f t="shared" ca="1" si="10"/>
        <v>5.0006414101507086E-2</v>
      </c>
      <c r="H220" s="72">
        <f t="shared" ca="1" si="11"/>
        <v>5.0006423220234443E-2</v>
      </c>
      <c r="I220" s="72">
        <f t="shared" ca="1" si="12"/>
        <v>5.0006418660870765E-2</v>
      </c>
    </row>
    <row r="221" spans="3:9">
      <c r="C221" s="70">
        <v>206</v>
      </c>
      <c r="D221" s="73">
        <f ca="1">IF('Avaliacao de Conformidade'!$I$19&lt;&gt;"intervalo","-",IF(ABS($E$11-I219)&lt;=ABS($E$11-I220),D219+(RAND()-0.5)*$M$17/C221,D220+(RAND()-0.5)*$M$17/C221))</f>
        <v>1.6447288192095093</v>
      </c>
      <c r="E221" s="87">
        <f ca="1">IF('Avaliacao de Conformidade'!$I$19&lt;&gt;"intervalo","-",IF($E$10="Risco do Consumidor",$E$7+D221*$K$7,$E$7-D221*$K$7))</f>
        <v>93.700639843221396</v>
      </c>
      <c r="F221" s="87">
        <f ca="1">IF('Avaliacao de Conformidade'!$I$19&lt;&gt;"intervalo","-",IF($E$10="Risco do Consumidor",$E$8-D221*$K$8,$E$8+D221*$K$8))</f>
        <v>105.47699574717385</v>
      </c>
      <c r="G221" s="72">
        <f t="shared" ca="1" si="10"/>
        <v>5.0012873447928229E-2</v>
      </c>
      <c r="H221" s="72">
        <f t="shared" ca="1" si="11"/>
        <v>5.0012882563346621E-2</v>
      </c>
      <c r="I221" s="72">
        <f t="shared" ca="1" si="12"/>
        <v>5.0012878005637425E-2</v>
      </c>
    </row>
    <row r="222" spans="3:9">
      <c r="C222" s="70">
        <v>207</v>
      </c>
      <c r="D222" s="73">
        <f ca="1">IF('Avaliacao de Conformidade'!$I$19&lt;&gt;"intervalo","-",IF(ABS($E$11-I220)&lt;=ABS($E$11-I221),D220+(RAND()-0.5)*$M$17/C222,D221+(RAND()-0.5)*$M$17/C222))</f>
        <v>1.6444564957221037</v>
      </c>
      <c r="E222" s="87">
        <f ca="1">IF('Avaliacao de Conformidade'!$I$19&lt;&gt;"intervalo","-",IF($E$10="Risco do Consumidor",$E$7+D222*$K$7,$E$7-D222*$K$7))</f>
        <v>93.700027115374738</v>
      </c>
      <c r="F222" s="87">
        <f ca="1">IF('Avaliacao de Conformidade'!$I$19&lt;&gt;"intervalo","-",IF($E$10="Risco do Consumidor",$E$8-D222*$K$8,$E$8+D222*$K$8))</f>
        <v>105.47774463676421</v>
      </c>
      <c r="G222" s="72">
        <f t="shared" ca="1" si="10"/>
        <v>5.0040971763180987E-2</v>
      </c>
      <c r="H222" s="72">
        <f t="shared" ca="1" si="11"/>
        <v>5.004098086422349E-2</v>
      </c>
      <c r="I222" s="72">
        <f t="shared" ca="1" si="12"/>
        <v>5.0040976313702239E-2</v>
      </c>
    </row>
    <row r="223" spans="3:9">
      <c r="C223" s="70">
        <v>208</v>
      </c>
      <c r="D223" s="73">
        <f ca="1">IF('Avaliacao de Conformidade'!$I$19&lt;&gt;"intervalo","-",IF(ABS($E$11-I221)&lt;=ABS($E$11-I222),D221+(RAND()-0.5)*$M$17/C223,D222+(RAND()-0.5)*$M$17/C223))</f>
        <v>1.6444871232280696</v>
      </c>
      <c r="E223" s="87">
        <f ca="1">IF('Avaliacao de Conformidade'!$I$19&lt;&gt;"intervalo","-",IF($E$10="Risco do Consumidor",$E$7+D223*$K$7,$E$7-D223*$K$7))</f>
        <v>93.700096027263157</v>
      </c>
      <c r="F223" s="87">
        <f ca="1">IF('Avaliacao de Conformidade'!$I$19&lt;&gt;"intervalo","-",IF($E$10="Risco do Consumidor",$E$8-D223*$K$8,$E$8+D223*$K$8))</f>
        <v>105.47766041112281</v>
      </c>
      <c r="G223" s="72">
        <f t="shared" ca="1" si="10"/>
        <v>5.0037810991521908E-2</v>
      </c>
      <c r="H223" s="72">
        <f t="shared" ca="1" si="11"/>
        <v>5.0037820094180126E-2</v>
      </c>
      <c r="I223" s="72">
        <f t="shared" ca="1" si="12"/>
        <v>5.0037815542851014E-2</v>
      </c>
    </row>
    <row r="224" spans="3:9">
      <c r="C224" s="70">
        <v>209</v>
      </c>
      <c r="D224" s="73">
        <f ca="1">IF('Avaliacao de Conformidade'!$I$19&lt;&gt;"intervalo","-",IF(ABS($E$11-I222)&lt;=ABS($E$11-I223),D222+(RAND()-0.5)*$M$17/C224,D223+(RAND()-0.5)*$M$17/C224))</f>
        <v>1.6442442553826664</v>
      </c>
      <c r="E224" s="87">
        <f ca="1">IF('Avaliacao de Conformidade'!$I$19&lt;&gt;"intervalo","-",IF($E$10="Risco do Consumidor",$E$7+D224*$K$7,$E$7-D224*$K$7))</f>
        <v>93.699549574610998</v>
      </c>
      <c r="F224" s="87">
        <f ca="1">IF('Avaliacao de Conformidade'!$I$19&lt;&gt;"intervalo","-",IF($E$10="Risco do Consumidor",$E$8-D224*$K$8,$E$8+D224*$K$8))</f>
        <v>105.47832829769767</v>
      </c>
      <c r="G224" s="72">
        <f t="shared" ca="1" si="10"/>
        <v>5.006287943091399E-2</v>
      </c>
      <c r="H224" s="72">
        <f t="shared" ca="1" si="11"/>
        <v>5.0062888520767207E-2</v>
      </c>
      <c r="I224" s="72">
        <f t="shared" ca="1" si="12"/>
        <v>5.0062883975840598E-2</v>
      </c>
    </row>
    <row r="225" spans="3:9">
      <c r="C225" s="70">
        <v>210</v>
      </c>
      <c r="D225" s="73">
        <f ca="1">IF('Avaliacao de Conformidade'!$I$19&lt;&gt;"intervalo","-",IF(ABS($E$11-I223)&lt;=ABS($E$11-I224),D223+(RAND()-0.5)*$M$17/C225,D224+(RAND()-0.5)*$M$17/C225))</f>
        <v>1.6442102888412111</v>
      </c>
      <c r="E225" s="87">
        <f ca="1">IF('Avaliacao de Conformidade'!$I$19&lt;&gt;"intervalo","-",IF($E$10="Risco do Consumidor",$E$7+D225*$K$7,$E$7-D225*$K$7))</f>
        <v>93.699473149892725</v>
      </c>
      <c r="F225" s="87">
        <f ca="1">IF('Avaliacao de Conformidade'!$I$19&lt;&gt;"intervalo","-",IF($E$10="Risco do Consumidor",$E$8-D225*$K$8,$E$8+D225*$K$8))</f>
        <v>105.47842170568667</v>
      </c>
      <c r="G225" s="72">
        <f t="shared" ca="1" si="10"/>
        <v>5.0066386202264154E-2</v>
      </c>
      <c r="H225" s="72">
        <f t="shared" ca="1" si="11"/>
        <v>5.0066395290327893E-2</v>
      </c>
      <c r="I225" s="72">
        <f t="shared" ca="1" si="12"/>
        <v>5.0066390746296027E-2</v>
      </c>
    </row>
    <row r="226" spans="3:9">
      <c r="C226" s="70">
        <v>211</v>
      </c>
      <c r="D226" s="73">
        <f ca="1">IF('Avaliacao de Conformidade'!$I$19&lt;&gt;"intervalo","-",IF(ABS($E$11-I224)&lt;=ABS($E$11-I225),D224+(RAND()-0.5)*$M$17/C226,D225+(RAND()-0.5)*$M$17/C226))</f>
        <v>1.644329390437999</v>
      </c>
      <c r="E226" s="87">
        <f ca="1">IF('Avaliacao de Conformidade'!$I$19&lt;&gt;"intervalo","-",IF($E$10="Risco do Consumidor",$E$7+D226*$K$7,$E$7-D226*$K$7))</f>
        <v>93.699741128485499</v>
      </c>
      <c r="F226" s="87">
        <f ca="1">IF('Avaliacao de Conformidade'!$I$19&lt;&gt;"intervalo","-",IF($E$10="Risco do Consumidor",$E$8-D226*$K$8,$E$8+D226*$K$8))</f>
        <v>105.4780941762955</v>
      </c>
      <c r="G226" s="72">
        <f t="shared" ca="1" si="10"/>
        <v>5.0054090783947472E-2</v>
      </c>
      <c r="H226" s="72">
        <f t="shared" ca="1" si="11"/>
        <v>5.0054099878287156E-2</v>
      </c>
      <c r="I226" s="72">
        <f t="shared" ca="1" si="12"/>
        <v>5.0054095331117314E-2</v>
      </c>
    </row>
    <row r="227" spans="3:9">
      <c r="C227" s="70">
        <v>212</v>
      </c>
      <c r="D227" s="73">
        <f ca="1">IF('Avaliacao de Conformidade'!$I$19&lt;&gt;"intervalo","-",IF(ABS($E$11-I225)&lt;=ABS($E$11-I226),D225+(RAND()-0.5)*$M$17/C227,D226+(RAND()-0.5)*$M$17/C227))</f>
        <v>1.6441715009769668</v>
      </c>
      <c r="E227" s="87">
        <f ca="1">IF('Avaliacao de Conformidade'!$I$19&lt;&gt;"intervalo","-",IF($E$10="Risco do Consumidor",$E$7+D227*$K$7,$E$7-D227*$K$7))</f>
        <v>93.699385877198182</v>
      </c>
      <c r="F227" s="87">
        <f ca="1">IF('Avaliacao de Conformidade'!$I$19&lt;&gt;"intervalo","-",IF($E$10="Risco do Consumidor",$E$8-D227*$K$8,$E$8+D227*$K$8))</f>
        <v>105.47852837231333</v>
      </c>
      <c r="G227" s="72">
        <f t="shared" ca="1" si="10"/>
        <v>5.0070390975817246E-2</v>
      </c>
      <c r="H227" s="72">
        <f t="shared" ca="1" si="11"/>
        <v>5.0070400061837904E-2</v>
      </c>
      <c r="I227" s="72">
        <f t="shared" ca="1" si="12"/>
        <v>5.0070395518827575E-2</v>
      </c>
    </row>
    <row r="228" spans="3:9">
      <c r="C228" s="70">
        <v>213</v>
      </c>
      <c r="D228" s="73">
        <f ca="1">IF('Avaliacao de Conformidade'!$I$19&lt;&gt;"intervalo","-",IF(ABS($E$11-I226)&lt;=ABS($E$11-I227),D226+(RAND()-0.5)*$M$17/C228,D227+(RAND()-0.5)*$M$17/C228))</f>
        <v>1.6447511998173725</v>
      </c>
      <c r="E228" s="87">
        <f ca="1">IF('Avaliacao de Conformidade'!$I$19&lt;&gt;"intervalo","-",IF($E$10="Risco do Consumidor",$E$7+D228*$K$7,$E$7-D228*$K$7))</f>
        <v>93.70069019958909</v>
      </c>
      <c r="F228" s="87">
        <f ca="1">IF('Avaliacao de Conformidade'!$I$19&lt;&gt;"intervalo","-",IF($E$10="Risco do Consumidor",$E$8-D228*$K$8,$E$8+D228*$K$8))</f>
        <v>105.47693420050223</v>
      </c>
      <c r="G228" s="72">
        <f t="shared" ca="1" si="10"/>
        <v>5.0010564778205722E-2</v>
      </c>
      <c r="H228" s="72">
        <f t="shared" ca="1" si="11"/>
        <v>5.001057389480696E-2</v>
      </c>
      <c r="I228" s="72">
        <f t="shared" ca="1" si="12"/>
        <v>5.0010569336506341E-2</v>
      </c>
    </row>
    <row r="229" spans="3:9">
      <c r="C229" s="70">
        <v>214</v>
      </c>
      <c r="D229" s="73">
        <f ca="1">IF('Avaliacao de Conformidade'!$I$19&lt;&gt;"intervalo","-",IF(ABS($E$11-I227)&lt;=ABS($E$11-I228),D227+(RAND()-0.5)*$M$17/C229,D228+(RAND()-0.5)*$M$17/C229))</f>
        <v>1.6445863077044727</v>
      </c>
      <c r="E229" s="87">
        <f ca="1">IF('Avaliacao de Conformidade'!$I$19&lt;&gt;"intervalo","-",IF($E$10="Risco do Consumidor",$E$7+D229*$K$7,$E$7-D229*$K$7))</f>
        <v>93.700319192335058</v>
      </c>
      <c r="F229" s="87">
        <f ca="1">IF('Avaliacao de Conformidade'!$I$19&lt;&gt;"intervalo","-",IF($E$10="Risco do Consumidor",$E$8-D229*$K$8,$E$8+D229*$K$8))</f>
        <v>105.4773876538127</v>
      </c>
      <c r="G229" s="72">
        <f t="shared" ca="1" si="10"/>
        <v>5.00275762038115E-2</v>
      </c>
      <c r="H229" s="72">
        <f t="shared" ca="1" si="11"/>
        <v>5.00275853117036E-2</v>
      </c>
      <c r="I229" s="72">
        <f t="shared" ca="1" si="12"/>
        <v>5.0027580757757553E-2</v>
      </c>
    </row>
    <row r="230" spans="3:9">
      <c r="C230" s="70">
        <v>215</v>
      </c>
      <c r="D230" s="73">
        <f ca="1">IF('Avaliacao de Conformidade'!$I$19&lt;&gt;"intervalo","-",IF(ABS($E$11-I228)&lt;=ABS($E$11-I229),D228+(RAND()-0.5)*$M$17/C230,D229+(RAND()-0.5)*$M$17/C230))</f>
        <v>1.6446467013795332</v>
      </c>
      <c r="E230" s="87">
        <f ca="1">IF('Avaliacao de Conformidade'!$I$19&lt;&gt;"intervalo","-",IF($E$10="Risco do Consumidor",$E$7+D230*$K$7,$E$7-D230*$K$7))</f>
        <v>93.700455078103943</v>
      </c>
      <c r="F230" s="87">
        <f ca="1">IF('Avaliacao de Conformidade'!$I$19&lt;&gt;"intervalo","-",IF($E$10="Risco do Consumidor",$E$8-D230*$K$8,$E$8+D230*$K$8))</f>
        <v>105.47722157120629</v>
      </c>
      <c r="G230" s="72">
        <f t="shared" ca="1" si="10"/>
        <v>5.0021345033753453E-2</v>
      </c>
      <c r="H230" s="72">
        <f t="shared" ca="1" si="11"/>
        <v>5.0021354144834454E-2</v>
      </c>
      <c r="I230" s="72">
        <f t="shared" ca="1" si="12"/>
        <v>5.0021349589293954E-2</v>
      </c>
    </row>
    <row r="231" spans="3:9">
      <c r="C231" s="70">
        <v>216</v>
      </c>
      <c r="D231" s="73">
        <f ca="1">IF('Avaliacao de Conformidade'!$I$19&lt;&gt;"intervalo","-",IF(ABS($E$11-I229)&lt;=ABS($E$11-I230),D229+(RAND()-0.5)*$M$17/C231,D230+(RAND()-0.5)*$M$17/C231))</f>
        <v>1.6444355931448111</v>
      </c>
      <c r="E231" s="87">
        <f ca="1">IF('Avaliacao de Conformidade'!$I$19&lt;&gt;"intervalo","-",IF($E$10="Risco do Consumidor",$E$7+D231*$K$7,$E$7-D231*$K$7))</f>
        <v>93.699980084575827</v>
      </c>
      <c r="F231" s="87">
        <f ca="1">IF('Avaliacao de Conformidade'!$I$19&lt;&gt;"intervalo","-",IF($E$10="Risco do Consumidor",$E$8-D231*$K$8,$E$8+D231*$K$8))</f>
        <v>105.47780211885177</v>
      </c>
      <c r="G231" s="72">
        <f t="shared" ca="1" si="10"/>
        <v>5.0043129009459092E-2</v>
      </c>
      <c r="H231" s="72">
        <f t="shared" ca="1" si="11"/>
        <v>5.0043138109398949E-2</v>
      </c>
      <c r="I231" s="72">
        <f t="shared" ca="1" si="12"/>
        <v>5.0043133559429021E-2</v>
      </c>
    </row>
    <row r="232" spans="3:9">
      <c r="C232" s="70">
        <v>217</v>
      </c>
      <c r="D232" s="73">
        <f ca="1">IF('Avaliacao de Conformidade'!$I$19&lt;&gt;"intervalo","-",IF(ABS($E$11-I230)&lt;=ABS($E$11-I231),D230+(RAND()-0.5)*$M$17/C232,D231+(RAND()-0.5)*$M$17/C232))</f>
        <v>1.6443859958599802</v>
      </c>
      <c r="E232" s="87">
        <f ca="1">IF('Avaliacao de Conformidade'!$I$19&lt;&gt;"intervalo","-",IF($E$10="Risco do Consumidor",$E$7+D232*$K$7,$E$7-D232*$K$7))</f>
        <v>93.699868490684949</v>
      </c>
      <c r="F232" s="87">
        <f ca="1">IF('Avaliacao de Conformidade'!$I$19&lt;&gt;"intervalo","-",IF($E$10="Risco do Consumidor",$E$8-D232*$K$8,$E$8+D232*$K$8))</f>
        <v>105.47793851138505</v>
      </c>
      <c r="G232" s="72">
        <f t="shared" ca="1" si="10"/>
        <v>5.0048247983966281E-2</v>
      </c>
      <c r="H232" s="72">
        <f t="shared" ca="1" si="11"/>
        <v>5.0048257081289849E-2</v>
      </c>
      <c r="I232" s="72">
        <f t="shared" ca="1" si="12"/>
        <v>5.0048252532628068E-2</v>
      </c>
    </row>
    <row r="233" spans="3:9">
      <c r="C233" s="70">
        <v>218</v>
      </c>
      <c r="D233" s="73">
        <f ca="1">IF('Avaliacao de Conformidade'!$I$19&lt;&gt;"intervalo","-",IF(ABS($E$11-I231)&lt;=ABS($E$11-I232),D231+(RAND()-0.5)*$M$17/C233,D232+(RAND()-0.5)*$M$17/C233))</f>
        <v>1.6441408701811651</v>
      </c>
      <c r="E233" s="87">
        <f ca="1">IF('Avaliacao de Conformidade'!$I$19&lt;&gt;"intervalo","-",IF($E$10="Risco do Consumidor",$E$7+D233*$K$7,$E$7-D233*$K$7))</f>
        <v>93.699316957907627</v>
      </c>
      <c r="F233" s="87">
        <f ca="1">IF('Avaliacao de Conformidade'!$I$19&lt;&gt;"intervalo","-",IF($E$10="Risco do Consumidor",$E$8-D233*$K$8,$E$8+D233*$K$8))</f>
        <v>105.47861260700179</v>
      </c>
      <c r="G233" s="72">
        <f t="shared" ca="1" si="10"/>
        <v>5.0073553727983333E-2</v>
      </c>
      <c r="H233" s="72">
        <f t="shared" ca="1" si="11"/>
        <v>5.0073562812391052E-2</v>
      </c>
      <c r="I233" s="72">
        <f t="shared" ca="1" si="12"/>
        <v>5.0073558270187196E-2</v>
      </c>
    </row>
    <row r="234" spans="3:9">
      <c r="C234" s="70">
        <v>219</v>
      </c>
      <c r="D234" s="73">
        <f ca="1">IF('Avaliacao de Conformidade'!$I$19&lt;&gt;"intervalo","-",IF(ABS($E$11-I232)&lt;=ABS($E$11-I233),D232+(RAND()-0.5)*$M$17/C234,D233+(RAND()-0.5)*$M$17/C234))</f>
        <v>1.6443411055585684</v>
      </c>
      <c r="E234" s="87">
        <f ca="1">IF('Avaliacao de Conformidade'!$I$19&lt;&gt;"intervalo","-",IF($E$10="Risco do Consumidor",$E$7+D234*$K$7,$E$7-D234*$K$7))</f>
        <v>93.699767487506776</v>
      </c>
      <c r="F234" s="87">
        <f ca="1">IF('Avaliacao de Conformidade'!$I$19&lt;&gt;"intervalo","-",IF($E$10="Risco do Consumidor",$E$8-D234*$K$8,$E$8+D234*$K$8))</f>
        <v>105.47806195971394</v>
      </c>
      <c r="G234" s="72">
        <f t="shared" ca="1" si="10"/>
        <v>5.0052881506988403E-2</v>
      </c>
      <c r="H234" s="72">
        <f t="shared" ca="1" si="11"/>
        <v>5.0052890601945725E-2</v>
      </c>
      <c r="I234" s="72">
        <f t="shared" ca="1" si="12"/>
        <v>5.0052886054467061E-2</v>
      </c>
    </row>
    <row r="235" spans="3:9">
      <c r="C235" s="70">
        <v>220</v>
      </c>
      <c r="D235" s="73">
        <f ca="1">IF('Avaliacao de Conformidade'!$I$19&lt;&gt;"intervalo","-",IF(ABS($E$11-I233)&lt;=ABS($E$11-I234),D233+(RAND()-0.5)*$M$17/C235,D234+(RAND()-0.5)*$M$17/C235))</f>
        <v>1.6440405544588039</v>
      </c>
      <c r="E235" s="87">
        <f ca="1">IF('Avaliacao de Conformidade'!$I$19&lt;&gt;"intervalo","-",IF($E$10="Risco do Consumidor",$E$7+D235*$K$7,$E$7-D235*$K$7))</f>
        <v>93.699091247532309</v>
      </c>
      <c r="F235" s="87">
        <f ca="1">IF('Avaliacao de Conformidade'!$I$19&lt;&gt;"intervalo","-",IF($E$10="Risco do Consumidor",$E$8-D235*$K$8,$E$8+D235*$K$8))</f>
        <v>105.47888847523829</v>
      </c>
      <c r="G235" s="72">
        <f t="shared" ca="1" si="10"/>
        <v>5.0083912842568135E-2</v>
      </c>
      <c r="H235" s="72">
        <f t="shared" ca="1" si="11"/>
        <v>5.0083921921694835E-2</v>
      </c>
      <c r="I235" s="72">
        <f t="shared" ca="1" si="12"/>
        <v>5.0083917382131485E-2</v>
      </c>
    </row>
    <row r="236" spans="3:9">
      <c r="C236" s="70">
        <v>221</v>
      </c>
      <c r="D236" s="73">
        <f ca="1">IF('Avaliacao de Conformidade'!$I$19&lt;&gt;"intervalo","-",IF(ABS($E$11-I234)&lt;=ABS($E$11-I235),D234+(RAND()-0.5)*$M$17/C236,D235+(RAND()-0.5)*$M$17/C236))</f>
        <v>1.644432494862504</v>
      </c>
      <c r="E236" s="87">
        <f ca="1">IF('Avaliacao de Conformidade'!$I$19&lt;&gt;"intervalo","-",IF($E$10="Risco do Consumidor",$E$7+D236*$K$7,$E$7-D236*$K$7))</f>
        <v>93.699973113440635</v>
      </c>
      <c r="F236" s="87">
        <f ca="1">IF('Avaliacao de Conformidade'!$I$19&lt;&gt;"intervalo","-",IF($E$10="Risco do Consumidor",$E$8-D236*$K$8,$E$8+D236*$K$8))</f>
        <v>105.47781063912811</v>
      </c>
      <c r="G236" s="72">
        <f t="shared" ca="1" si="10"/>
        <v>5.0043448773370587E-2</v>
      </c>
      <c r="H236" s="72">
        <f t="shared" ca="1" si="11"/>
        <v>5.0043457873146763E-2</v>
      </c>
      <c r="I236" s="72">
        <f t="shared" ca="1" si="12"/>
        <v>5.0043453323258671E-2</v>
      </c>
    </row>
    <row r="237" spans="3:9">
      <c r="C237" s="70">
        <v>222</v>
      </c>
      <c r="D237" s="73">
        <f ca="1">IF('Avaliacao de Conformidade'!$I$19&lt;&gt;"intervalo","-",IF(ABS($E$11-I235)&lt;=ABS($E$11-I236),D235+(RAND()-0.5)*$M$17/C237,D236+(RAND()-0.5)*$M$17/C237))</f>
        <v>1.644445613071257</v>
      </c>
      <c r="E237" s="87">
        <f ca="1">IF('Avaliacao de Conformidade'!$I$19&lt;&gt;"intervalo","-",IF($E$10="Risco do Consumidor",$E$7+D237*$K$7,$E$7-D237*$K$7))</f>
        <v>93.700002629410335</v>
      </c>
      <c r="F237" s="87">
        <f ca="1">IF('Avaliacao de Conformidade'!$I$19&lt;&gt;"intervalo","-",IF($E$10="Risco do Consumidor",$E$8-D237*$K$8,$E$8+D237*$K$8))</f>
        <v>105.47777456405404</v>
      </c>
      <c r="G237" s="72">
        <f t="shared" ca="1" si="10"/>
        <v>5.0042094895715789E-2</v>
      </c>
      <c r="H237" s="72">
        <f t="shared" ca="1" si="11"/>
        <v>5.0042103996184396E-2</v>
      </c>
      <c r="I237" s="72">
        <f t="shared" ca="1" si="12"/>
        <v>5.0042099445950089E-2</v>
      </c>
    </row>
    <row r="238" spans="3:9">
      <c r="C238" s="70">
        <v>223</v>
      </c>
      <c r="D238" s="73">
        <f ca="1">IF('Avaliacao de Conformidade'!$I$19&lt;&gt;"intervalo","-",IF(ABS($E$11-I236)&lt;=ABS($E$11-I237),D236+(RAND()-0.5)*$M$17/C238,D237+(RAND()-0.5)*$M$17/C238))</f>
        <v>1.6447249882759174</v>
      </c>
      <c r="E238" s="87">
        <f ca="1">IF('Avaliacao de Conformidade'!$I$19&lt;&gt;"intervalo","-",IF($E$10="Risco do Consumidor",$E$7+D238*$K$7,$E$7-D238*$K$7))</f>
        <v>93.700631223620817</v>
      </c>
      <c r="F238" s="87">
        <f ca="1">IF('Avaliacao de Conformidade'!$I$19&lt;&gt;"intervalo","-",IF($E$10="Risco do Consumidor",$E$8-D238*$K$8,$E$8+D238*$K$8))</f>
        <v>105.47700628224123</v>
      </c>
      <c r="G238" s="72">
        <f t="shared" ca="1" si="10"/>
        <v>5.0013268636078995E-2</v>
      </c>
      <c r="H238" s="72">
        <f t="shared" ca="1" si="11"/>
        <v>5.0013277751295646E-2</v>
      </c>
      <c r="I238" s="72">
        <f t="shared" ca="1" si="12"/>
        <v>5.001327319368732E-2</v>
      </c>
    </row>
    <row r="239" spans="3:9">
      <c r="C239" s="70">
        <v>224</v>
      </c>
      <c r="D239" s="73">
        <f ca="1">IF('Avaliacao de Conformidade'!$I$19&lt;&gt;"intervalo","-",IF(ABS($E$11-I237)&lt;=ABS($E$11-I238),D237+(RAND()-0.5)*$M$17/C239,D238+(RAND()-0.5)*$M$17/C239))</f>
        <v>1.6449674137961146</v>
      </c>
      <c r="E239" s="87">
        <f ca="1">IF('Avaliacao de Conformidade'!$I$19&lt;&gt;"intervalo","-",IF($E$10="Risco do Consumidor",$E$7+D239*$K$7,$E$7-D239*$K$7))</f>
        <v>93.701176681041261</v>
      </c>
      <c r="F239" s="87">
        <f ca="1">IF('Avaliacao de Conformidade'!$I$19&lt;&gt;"intervalo","-",IF($E$10="Risco do Consumidor",$E$8-D239*$K$8,$E$8+D239*$K$8))</f>
        <v>105.47633961206068</v>
      </c>
      <c r="G239" s="72">
        <f t="shared" ca="1" si="10"/>
        <v>4.9988265619308164E-2</v>
      </c>
      <c r="H239" s="72">
        <f t="shared" ca="1" si="11"/>
        <v>4.998827474734073E-2</v>
      </c>
      <c r="I239" s="72">
        <f t="shared" ca="1" si="12"/>
        <v>4.9988270183324447E-2</v>
      </c>
    </row>
    <row r="240" spans="3:9">
      <c r="C240" s="70">
        <v>225</v>
      </c>
      <c r="D240" s="73">
        <f ca="1">IF('Avaliacao de Conformidade'!$I$19&lt;&gt;"intervalo","-",IF(ABS($E$11-I238)&lt;=ABS($E$11-I239),D238+(RAND()-0.5)*$M$17/C240,D239+(RAND()-0.5)*$M$17/C240))</f>
        <v>1.6449444173684507</v>
      </c>
      <c r="E240" s="87">
        <f ca="1">IF('Avaliacao de Conformidade'!$I$19&lt;&gt;"intervalo","-",IF($E$10="Risco do Consumidor",$E$7+D240*$K$7,$E$7-D240*$K$7))</f>
        <v>93.701124939079008</v>
      </c>
      <c r="F240" s="87">
        <f ca="1">IF('Avaliacao de Conformidade'!$I$19&lt;&gt;"intervalo","-",IF($E$10="Risco do Consumidor",$E$8-D240*$K$8,$E$8+D240*$K$8))</f>
        <v>105.47640285223676</v>
      </c>
      <c r="G240" s="72">
        <f t="shared" ca="1" si="10"/>
        <v>4.9990636971576533E-2</v>
      </c>
      <c r="H240" s="72">
        <f t="shared" ca="1" si="11"/>
        <v>4.999064609839219E-2</v>
      </c>
      <c r="I240" s="72">
        <f t="shared" ca="1" si="12"/>
        <v>4.9990641534984365E-2</v>
      </c>
    </row>
    <row r="241" spans="3:9">
      <c r="C241" s="70">
        <v>226</v>
      </c>
      <c r="D241" s="73">
        <f ca="1">IF('Avaliacao de Conformidade'!$I$19&lt;&gt;"intervalo","-",IF(ABS($E$11-I239)&lt;=ABS($E$11-I240),D239+(RAND()-0.5)*$M$17/C241,D240+(RAND()-0.5)*$M$17/C241))</f>
        <v>1.6447358302154917</v>
      </c>
      <c r="E241" s="87">
        <f ca="1">IF('Avaliacao de Conformidade'!$I$19&lt;&gt;"intervalo","-",IF($E$10="Risco do Consumidor",$E$7+D241*$K$7,$E$7-D241*$K$7))</f>
        <v>93.70065561798485</v>
      </c>
      <c r="F241" s="87">
        <f ca="1">IF('Avaliacao de Conformidade'!$I$19&lt;&gt;"intervalo","-",IF($E$10="Risco do Consumidor",$E$8-D241*$K$8,$E$8+D241*$K$8))</f>
        <v>105.4769764669074</v>
      </c>
      <c r="G241" s="72">
        <f t="shared" ca="1" si="10"/>
        <v>5.0012150219054717E-2</v>
      </c>
      <c r="H241" s="72">
        <f t="shared" ca="1" si="11"/>
        <v>5.0012159334843584E-2</v>
      </c>
      <c r="I241" s="72">
        <f t="shared" ca="1" si="12"/>
        <v>5.0012154776949147E-2</v>
      </c>
    </row>
    <row r="242" spans="3:9">
      <c r="C242" s="70">
        <v>227</v>
      </c>
      <c r="D242" s="73">
        <f ca="1">IF('Avaliacao de Conformidade'!$I$19&lt;&gt;"intervalo","-",IF(ABS($E$11-I240)&lt;=ABS($E$11-I241),D240+(RAND()-0.5)*$M$17/C242,D241+(RAND()-0.5)*$M$17/C242))</f>
        <v>1.6445439792887229</v>
      </c>
      <c r="E242" s="87">
        <f ca="1">IF('Avaliacao de Conformidade'!$I$19&lt;&gt;"intervalo","-",IF($E$10="Risco do Consumidor",$E$7+D242*$K$7,$E$7-D242*$K$7))</f>
        <v>93.700223953399629</v>
      </c>
      <c r="F242" s="87">
        <f ca="1">IF('Avaliacao de Conformidade'!$I$19&lt;&gt;"intervalo","-",IF($E$10="Risco do Consumidor",$E$8-D242*$K$8,$E$8+D242*$K$8))</f>
        <v>105.47750405695601</v>
      </c>
      <c r="G242" s="72">
        <f t="shared" ca="1" si="10"/>
        <v>5.0031943843905018E-2</v>
      </c>
      <c r="H242" s="72">
        <f t="shared" ca="1" si="11"/>
        <v>5.0031952949563231E-2</v>
      </c>
      <c r="I242" s="72">
        <f t="shared" ca="1" si="12"/>
        <v>5.0031948396734124E-2</v>
      </c>
    </row>
    <row r="243" spans="3:9">
      <c r="C243" s="70">
        <v>228</v>
      </c>
      <c r="D243" s="73">
        <f ca="1">IF('Avaliacao de Conformidade'!$I$19&lt;&gt;"intervalo","-",IF(ABS($E$11-I241)&lt;=ABS($E$11-I242),D241+(RAND()-0.5)*$M$17/C243,D242+(RAND()-0.5)*$M$17/C243))</f>
        <v>1.6447894191683097</v>
      </c>
      <c r="E243" s="87">
        <f ca="1">IF('Avaliacao de Conformidade'!$I$19&lt;&gt;"intervalo","-",IF($E$10="Risco do Consumidor",$E$7+D243*$K$7,$E$7-D243*$K$7))</f>
        <v>93.700776193128704</v>
      </c>
      <c r="F243" s="87">
        <f ca="1">IF('Avaliacao de Conformidade'!$I$19&lt;&gt;"intervalo","-",IF($E$10="Risco do Consumidor",$E$8-D243*$K$8,$E$8+D243*$K$8))</f>
        <v>105.47682909728715</v>
      </c>
      <c r="G243" s="72">
        <f t="shared" ca="1" si="10"/>
        <v>5.0006622460747253E-2</v>
      </c>
      <c r="H243" s="72">
        <f t="shared" ca="1" si="11"/>
        <v>5.0006631579368431E-2</v>
      </c>
      <c r="I243" s="72">
        <f t="shared" ca="1" si="12"/>
        <v>5.0006627020057842E-2</v>
      </c>
    </row>
    <row r="244" spans="3:9">
      <c r="C244" s="70">
        <v>229</v>
      </c>
      <c r="D244" s="73">
        <f ca="1">IF('Avaliacao de Conformidade'!$I$19&lt;&gt;"intervalo","-",IF(ABS($E$11-I242)&lt;=ABS($E$11-I243),D242+(RAND()-0.5)*$M$17/C244,D243+(RAND()-0.5)*$M$17/C244))</f>
        <v>1.6447542600420233</v>
      </c>
      <c r="E244" s="87">
        <f ca="1">IF('Avaliacao de Conformidade'!$I$19&lt;&gt;"intervalo","-",IF($E$10="Risco do Consumidor",$E$7+D244*$K$7,$E$7-D244*$K$7))</f>
        <v>93.700697085094546</v>
      </c>
      <c r="F244" s="87">
        <f ca="1">IF('Avaliacao de Conformidade'!$I$19&lt;&gt;"intervalo","-",IF($E$10="Risco do Consumidor",$E$8-D244*$K$8,$E$8+D244*$K$8))</f>
        <v>105.47692578488443</v>
      </c>
      <c r="G244" s="72">
        <f t="shared" ca="1" si="10"/>
        <v>5.0010249107594038E-2</v>
      </c>
      <c r="H244" s="72">
        <f t="shared" ca="1" si="11"/>
        <v>5.0010258224356348E-2</v>
      </c>
      <c r="I244" s="72">
        <f t="shared" ca="1" si="12"/>
        <v>5.0010253665975196E-2</v>
      </c>
    </row>
    <row r="245" spans="3:9">
      <c r="C245" s="70">
        <v>230</v>
      </c>
      <c r="D245" s="73">
        <f ca="1">IF('Avaliacao de Conformidade'!$I$19&lt;&gt;"intervalo","-",IF(ABS($E$11-I243)&lt;=ABS($E$11-I244),D243+(RAND()-0.5)*$M$17/C245,D244+(RAND()-0.5)*$M$17/C245))</f>
        <v>1.6444720585897132</v>
      </c>
      <c r="E245" s="87">
        <f ca="1">IF('Avaliacao de Conformidade'!$I$19&lt;&gt;"intervalo","-",IF($E$10="Risco do Consumidor",$E$7+D245*$K$7,$E$7-D245*$K$7))</f>
        <v>93.700062131826854</v>
      </c>
      <c r="F245" s="87">
        <f ca="1">IF('Avaliacao de Conformidade'!$I$19&lt;&gt;"intervalo","-",IF($E$10="Risco do Consumidor",$E$8-D245*$K$8,$E$8+D245*$K$8))</f>
        <v>105.47770183887829</v>
      </c>
      <c r="G245" s="72">
        <f t="shared" ca="1" si="10"/>
        <v>5.0039365648721849E-2</v>
      </c>
      <c r="H245" s="72">
        <f t="shared" ca="1" si="11"/>
        <v>5.0039374750585078E-2</v>
      </c>
      <c r="I245" s="72">
        <f t="shared" ca="1" si="12"/>
        <v>5.003937019965346E-2</v>
      </c>
    </row>
    <row r="246" spans="3:9">
      <c r="C246" s="70">
        <v>231</v>
      </c>
      <c r="D246" s="73">
        <f ca="1">IF('Avaliacao de Conformidade'!$I$19&lt;&gt;"intervalo","-",IF(ABS($E$11-I244)&lt;=ABS($E$11-I245),D244+(RAND()-0.5)*$M$17/C246,D245+(RAND()-0.5)*$M$17/C246))</f>
        <v>1.6448127256718927</v>
      </c>
      <c r="E246" s="87">
        <f ca="1">IF('Avaliacao de Conformidade'!$I$19&lt;&gt;"intervalo","-",IF($E$10="Risco do Consumidor",$E$7+D246*$K$7,$E$7-D246*$K$7))</f>
        <v>93.700828632761755</v>
      </c>
      <c r="F246" s="87">
        <f ca="1">IF('Avaliacao de Conformidade'!$I$19&lt;&gt;"intervalo","-",IF($E$10="Risco do Consumidor",$E$8-D246*$K$8,$E$8+D246*$K$8))</f>
        <v>105.4767650044023</v>
      </c>
      <c r="G246" s="72">
        <f t="shared" ca="1" si="10"/>
        <v>5.0004218521780663E-2</v>
      </c>
      <c r="H246" s="72">
        <f t="shared" ca="1" si="11"/>
        <v>5.0004227641633189E-2</v>
      </c>
      <c r="I246" s="72">
        <f t="shared" ca="1" si="12"/>
        <v>5.0004223081706926E-2</v>
      </c>
    </row>
    <row r="247" spans="3:9">
      <c r="C247" s="70">
        <v>232</v>
      </c>
      <c r="D247" s="73">
        <f ca="1">IF('Avaliacao de Conformidade'!$I$19&lt;&gt;"intervalo","-",IF(ABS($E$11-I245)&lt;=ABS($E$11-I246),D245+(RAND()-0.5)*$M$17/C247,D246+(RAND()-0.5)*$M$17/C247))</f>
        <v>1.6446474386240826</v>
      </c>
      <c r="E247" s="87">
        <f ca="1">IF('Avaliacao de Conformidade'!$I$19&lt;&gt;"intervalo","-",IF($E$10="Risco do Consumidor",$E$7+D247*$K$7,$E$7-D247*$K$7))</f>
        <v>93.700456736904187</v>
      </c>
      <c r="F247" s="87">
        <f ca="1">IF('Avaliacao de Conformidade'!$I$19&lt;&gt;"intervalo","-",IF($E$10="Risco do Consumidor",$E$8-D247*$K$8,$E$8+D247*$K$8))</f>
        <v>105.47721954378378</v>
      </c>
      <c r="G247" s="72">
        <f t="shared" ca="1" si="10"/>
        <v>5.0021268971727872E-2</v>
      </c>
      <c r="H247" s="72">
        <f t="shared" ca="1" si="11"/>
        <v>5.0021278082848154E-2</v>
      </c>
      <c r="I247" s="72">
        <f t="shared" ca="1" si="12"/>
        <v>5.002127352728801E-2</v>
      </c>
    </row>
    <row r="248" spans="3:9">
      <c r="C248" s="70">
        <v>233</v>
      </c>
      <c r="D248" s="73">
        <f ca="1">IF('Avaliacao de Conformidade'!$I$19&lt;&gt;"intervalo","-",IF(ABS($E$11-I246)&lt;=ABS($E$11-I247),D246+(RAND()-0.5)*$M$17/C248,D247+(RAND()-0.5)*$M$17/C248))</f>
        <v>1.6449247661741173</v>
      </c>
      <c r="E248" s="87">
        <f ca="1">IF('Avaliacao de Conformidade'!$I$19&lt;&gt;"intervalo","-",IF($E$10="Risco do Consumidor",$E$7+D248*$K$7,$E$7-D248*$K$7))</f>
        <v>93.701080723891764</v>
      </c>
      <c r="F248" s="87">
        <f ca="1">IF('Avaliacao de Conformidade'!$I$19&lt;&gt;"intervalo","-",IF($E$10="Risco do Consumidor",$E$8-D248*$K$8,$E$8+D248*$K$8))</f>
        <v>105.47645689302118</v>
      </c>
      <c r="G248" s="72">
        <f t="shared" ca="1" si="10"/>
        <v>4.9992663440187837E-2</v>
      </c>
      <c r="H248" s="72">
        <f t="shared" ca="1" si="11"/>
        <v>4.9992672565964437E-2</v>
      </c>
      <c r="I248" s="72">
        <f t="shared" ca="1" si="12"/>
        <v>4.9992668003076141E-2</v>
      </c>
    </row>
    <row r="249" spans="3:9">
      <c r="C249" s="70">
        <v>234</v>
      </c>
      <c r="D249" s="73">
        <f ca="1">IF('Avaliacao de Conformidade'!$I$19&lt;&gt;"intervalo","-",IF(ABS($E$11-I247)&lt;=ABS($E$11-I248),D247+(RAND()-0.5)*$M$17/C249,D248+(RAND()-0.5)*$M$17/C249))</f>
        <v>1.6445241081515571</v>
      </c>
      <c r="E249" s="87">
        <f ca="1">IF('Avaliacao de Conformidade'!$I$19&lt;&gt;"intervalo","-",IF($E$10="Risco do Consumidor",$E$7+D249*$K$7,$E$7-D249*$K$7))</f>
        <v>93.700179243340997</v>
      </c>
      <c r="F249" s="87">
        <f ca="1">IF('Avaliacao de Conformidade'!$I$19&lt;&gt;"intervalo","-",IF($E$10="Risco do Consumidor",$E$8-D249*$K$8,$E$8+D249*$K$8))</f>
        <v>105.47755870258322</v>
      </c>
      <c r="G249" s="72">
        <f t="shared" ca="1" si="10"/>
        <v>5.0033994343855581E-2</v>
      </c>
      <c r="H249" s="72">
        <f t="shared" ca="1" si="11"/>
        <v>5.0034003448465134E-2</v>
      </c>
      <c r="I249" s="72">
        <f t="shared" ca="1" si="12"/>
        <v>5.0033998896160357E-2</v>
      </c>
    </row>
    <row r="250" spans="3:9">
      <c r="C250" s="70">
        <v>235</v>
      </c>
      <c r="D250" s="73">
        <f ca="1">IF('Avaliacao de Conformidade'!$I$19&lt;&gt;"intervalo","-",IF(ABS($E$11-I248)&lt;=ABS($E$11-I249),D248+(RAND()-0.5)*$M$17/C250,D249+(RAND()-0.5)*$M$17/C250))</f>
        <v>1.6448224337322395</v>
      </c>
      <c r="E250" s="87">
        <f ca="1">IF('Avaliacao de Conformidade'!$I$19&lt;&gt;"intervalo","-",IF($E$10="Risco do Consumidor",$E$7+D250*$K$7,$E$7-D250*$K$7))</f>
        <v>93.700850475897539</v>
      </c>
      <c r="F250" s="87">
        <f ca="1">IF('Avaliacao de Conformidade'!$I$19&lt;&gt;"intervalo","-",IF($E$10="Risco do Consumidor",$E$8-D250*$K$8,$E$8+D250*$K$8))</f>
        <v>105.47673830723635</v>
      </c>
      <c r="G250" s="72">
        <f t="shared" ca="1" si="10"/>
        <v>5.0003217215392338E-2</v>
      </c>
      <c r="H250" s="72">
        <f t="shared" ca="1" si="11"/>
        <v>5.0003226335758218E-2</v>
      </c>
      <c r="I250" s="72">
        <f t="shared" ca="1" si="12"/>
        <v>5.0003221775575278E-2</v>
      </c>
    </row>
    <row r="251" spans="3:9">
      <c r="C251" s="70">
        <v>236</v>
      </c>
      <c r="D251" s="73">
        <f ca="1">IF('Avaliacao de Conformidade'!$I$19&lt;&gt;"intervalo","-",IF(ABS($E$11-I249)&lt;=ABS($E$11-I250),D249+(RAND()-0.5)*$M$17/C251,D250+(RAND()-0.5)*$M$17/C251))</f>
        <v>1.6445117820826203</v>
      </c>
      <c r="E251" s="87">
        <f ca="1">IF('Avaliacao de Conformidade'!$I$19&lt;&gt;"intervalo","-",IF($E$10="Risco do Consumidor",$E$7+D251*$K$7,$E$7-D251*$K$7))</f>
        <v>93.700151509685895</v>
      </c>
      <c r="F251" s="87">
        <f ca="1">IF('Avaliacao de Conformidade'!$I$19&lt;&gt;"intervalo","-",IF($E$10="Risco do Consumidor",$E$8-D251*$K$8,$E$8+D251*$K$8))</f>
        <v>105.4775925992728</v>
      </c>
      <c r="G251" s="72">
        <f t="shared" ca="1" si="10"/>
        <v>5.0035266302911989E-2</v>
      </c>
      <c r="H251" s="72">
        <f t="shared" ca="1" si="11"/>
        <v>5.0035275406871089E-2</v>
      </c>
      <c r="I251" s="72">
        <f t="shared" ca="1" si="12"/>
        <v>5.0035270854891539E-2</v>
      </c>
    </row>
    <row r="252" spans="3:9">
      <c r="C252" s="70">
        <v>237</v>
      </c>
      <c r="D252" s="73">
        <f ca="1">IF('Avaliacao de Conformidade'!$I$19&lt;&gt;"intervalo","-",IF(ABS($E$11-I250)&lt;=ABS($E$11-I251),D250+(RAND()-0.5)*$M$17/C252,D251+(RAND()-0.5)*$M$17/C252))</f>
        <v>1.6450588388434526</v>
      </c>
      <c r="E252" s="87">
        <f ca="1">IF('Avaliacao de Conformidade'!$I$19&lt;&gt;"intervalo","-",IF($E$10="Risco do Consumidor",$E$7+D252*$K$7,$E$7-D252*$K$7))</f>
        <v>93.701382387397771</v>
      </c>
      <c r="F252" s="87">
        <f ca="1">IF('Avaliacao de Conformidade'!$I$19&lt;&gt;"intervalo","-",IF($E$10="Risco do Consumidor",$E$8-D252*$K$8,$E$8+D252*$K$8))</f>
        <v>105.4760881931805</v>
      </c>
      <c r="G252" s="72">
        <f t="shared" ca="1" si="10"/>
        <v>4.9978838912069515E-2</v>
      </c>
      <c r="H252" s="72">
        <f t="shared" ca="1" si="11"/>
        <v>4.9978848044939961E-2</v>
      </c>
      <c r="I252" s="72">
        <f t="shared" ca="1" si="12"/>
        <v>4.9978843478504738E-2</v>
      </c>
    </row>
    <row r="253" spans="3:9">
      <c r="C253" s="70">
        <v>238</v>
      </c>
      <c r="D253" s="73">
        <f ca="1">IF('Avaliacao de Conformidade'!$I$19&lt;&gt;"intervalo","-",IF(ABS($E$11-I251)&lt;=ABS($E$11-I252),D251+(RAND()-0.5)*$M$17/C253,D252+(RAND()-0.5)*$M$17/C253))</f>
        <v>1.6447319675790426</v>
      </c>
      <c r="E253" s="87">
        <f ca="1">IF('Avaliacao de Conformidade'!$I$19&lt;&gt;"intervalo","-",IF($E$10="Risco do Consumidor",$E$7+D253*$K$7,$E$7-D253*$K$7))</f>
        <v>93.700646927052844</v>
      </c>
      <c r="F253" s="87">
        <f ca="1">IF('Avaliacao de Conformidade'!$I$19&lt;&gt;"intervalo","-",IF($E$10="Risco do Consumidor",$E$8-D253*$K$8,$E$8+D253*$K$8))</f>
        <v>105.47698708915763</v>
      </c>
      <c r="G253" s="72">
        <f t="shared" ca="1" si="10"/>
        <v>5.0012548672997217E-2</v>
      </c>
      <c r="H253" s="72">
        <f t="shared" ca="1" si="11"/>
        <v>5.0012557788582011E-2</v>
      </c>
      <c r="I253" s="72">
        <f t="shared" ca="1" si="12"/>
        <v>5.0012553230789611E-2</v>
      </c>
    </row>
    <row r="254" spans="3:9">
      <c r="C254" s="70">
        <v>239</v>
      </c>
      <c r="D254" s="73">
        <f ca="1">IF('Avaliacao de Conformidade'!$I$19&lt;&gt;"intervalo","-",IF(ABS($E$11-I252)&lt;=ABS($E$11-I253),D252+(RAND()-0.5)*$M$17/C254,D253+(RAND()-0.5)*$M$17/C254))</f>
        <v>1.6445533773948509</v>
      </c>
      <c r="E254" s="87">
        <f ca="1">IF('Avaliacao de Conformidade'!$I$19&lt;&gt;"intervalo","-",IF($E$10="Risco do Consumidor",$E$7+D254*$K$7,$E$7-D254*$K$7))</f>
        <v>93.700245099138414</v>
      </c>
      <c r="F254" s="87">
        <f ca="1">IF('Avaliacao de Conformidade'!$I$19&lt;&gt;"intervalo","-",IF($E$10="Risco do Consumidor",$E$8-D254*$K$8,$E$8+D254*$K$8))</f>
        <v>105.47747821216416</v>
      </c>
      <c r="G254" s="72">
        <f t="shared" ca="1" si="10"/>
        <v>5.0030974077947821E-2</v>
      </c>
      <c r="H254" s="72">
        <f t="shared" ca="1" si="11"/>
        <v>5.003098318410195E-2</v>
      </c>
      <c r="I254" s="72">
        <f t="shared" ca="1" si="12"/>
        <v>5.0030978631024889E-2</v>
      </c>
    </row>
    <row r="255" spans="3:9">
      <c r="C255" s="70">
        <v>240</v>
      </c>
      <c r="D255" s="73">
        <f ca="1">IF('Avaliacao de Conformidade'!$I$19&lt;&gt;"intervalo","-",IF(ABS($E$11-I253)&lt;=ABS($E$11-I254),D253+(RAND()-0.5)*$M$17/C255,D254+(RAND()-0.5)*$M$17/C255))</f>
        <v>1.6445467028532963</v>
      </c>
      <c r="E255" s="87">
        <f ca="1">IF('Avaliacao de Conformidade'!$I$19&lt;&gt;"intervalo","-",IF($E$10="Risco do Consumidor",$E$7+D255*$K$7,$E$7-D255*$K$7))</f>
        <v>93.700230081419917</v>
      </c>
      <c r="F255" s="87">
        <f ca="1">IF('Avaliacao de Conformidade'!$I$19&lt;&gt;"intervalo","-",IF($E$10="Risco do Consumidor",$E$8-D255*$K$8,$E$8+D255*$K$8))</f>
        <v>105.47749656715344</v>
      </c>
      <c r="G255" s="72">
        <f t="shared" ca="1" si="10"/>
        <v>5.0031662804867483E-2</v>
      </c>
      <c r="H255" s="72">
        <f t="shared" ca="1" si="11"/>
        <v>5.0031671910669602E-2</v>
      </c>
      <c r="I255" s="72">
        <f t="shared" ca="1" si="12"/>
        <v>5.0031667357768539E-2</v>
      </c>
    </row>
    <row r="256" spans="3:9">
      <c r="C256" s="70">
        <v>241</v>
      </c>
      <c r="D256" s="73">
        <f ca="1">IF('Avaliacao de Conformidade'!$I$19&lt;&gt;"intervalo","-",IF(ABS($E$11-I254)&lt;=ABS($E$11-I255),D254+(RAND()-0.5)*$M$17/C256,D255+(RAND()-0.5)*$M$17/C256))</f>
        <v>1.6442748480362752</v>
      </c>
      <c r="E256" s="87">
        <f ca="1">IF('Avaliacao de Conformidade'!$I$19&lt;&gt;"intervalo","-",IF($E$10="Risco do Consumidor",$E$7+D256*$K$7,$E$7-D256*$K$7))</f>
        <v>93.699618408081619</v>
      </c>
      <c r="F256" s="87">
        <f ca="1">IF('Avaliacao de Conformidade'!$I$19&lt;&gt;"intervalo","-",IF($E$10="Risco do Consumidor",$E$8-D256*$K$8,$E$8+D256*$K$8))</f>
        <v>105.47824416790024</v>
      </c>
      <c r="G256" s="72">
        <f t="shared" ca="1" si="10"/>
        <v>5.0059721153893615E-2</v>
      </c>
      <c r="H256" s="72">
        <f t="shared" ca="1" si="11"/>
        <v>5.0059730245358681E-2</v>
      </c>
      <c r="I256" s="72">
        <f t="shared" ca="1" si="12"/>
        <v>5.0059725699626148E-2</v>
      </c>
    </row>
    <row r="257" spans="3:9">
      <c r="C257" s="70">
        <v>242</v>
      </c>
      <c r="D257" s="73">
        <f ca="1">IF('Avaliacao de Conformidade'!$I$19&lt;&gt;"intervalo","-",IF(ABS($E$11-I255)&lt;=ABS($E$11-I256),D255+(RAND()-0.5)*$M$17/C257,D256+(RAND()-0.5)*$M$17/C257))</f>
        <v>1.6449569034646396</v>
      </c>
      <c r="E257" s="87">
        <f ca="1">IF('Avaliacao de Conformidade'!$I$19&lt;&gt;"intervalo","-",IF($E$10="Risco do Consumidor",$E$7+D257*$K$7,$E$7-D257*$K$7))</f>
        <v>93.701153032795446</v>
      </c>
      <c r="F257" s="87">
        <f ca="1">IF('Avaliacao de Conformidade'!$I$19&lt;&gt;"intervalo","-",IF($E$10="Risco do Consumidor",$E$8-D257*$K$8,$E$8+D257*$K$8))</f>
        <v>105.47636851547225</v>
      </c>
      <c r="G257" s="72">
        <f t="shared" ca="1" si="10"/>
        <v>4.998934941557362E-2</v>
      </c>
      <c r="H257" s="72">
        <f t="shared" ca="1" si="11"/>
        <v>4.9989358543050547E-2</v>
      </c>
      <c r="I257" s="72">
        <f t="shared" ca="1" si="12"/>
        <v>4.9989353979312083E-2</v>
      </c>
    </row>
    <row r="258" spans="3:9">
      <c r="C258" s="70">
        <v>243</v>
      </c>
      <c r="D258" s="73">
        <f ca="1">IF('Avaliacao de Conformidade'!$I$19&lt;&gt;"intervalo","-",IF(ABS($E$11-I256)&lt;=ABS($E$11-I257),D256+(RAND()-0.5)*$M$17/C258,D257+(RAND()-0.5)*$M$17/C258))</f>
        <v>1.6450860337527307</v>
      </c>
      <c r="E258" s="87">
        <f ca="1">IF('Avaliacao de Conformidade'!$I$19&lt;&gt;"intervalo","-",IF($E$10="Risco do Consumidor",$E$7+D258*$K$7,$E$7-D258*$K$7))</f>
        <v>93.701443575943642</v>
      </c>
      <c r="F258" s="87">
        <f ca="1">IF('Avaliacao de Conformidade'!$I$19&lt;&gt;"intervalo","-",IF($E$10="Risco do Consumidor",$E$8-D258*$K$8,$E$8+D258*$K$8))</f>
        <v>105.47601340717999</v>
      </c>
      <c r="G258" s="72">
        <f t="shared" ca="1" si="10"/>
        <v>4.9976035157032708E-2</v>
      </c>
      <c r="H258" s="72">
        <f t="shared" ca="1" si="11"/>
        <v>4.9976044291342621E-2</v>
      </c>
      <c r="I258" s="72">
        <f t="shared" ca="1" si="12"/>
        <v>4.9976039724187668E-2</v>
      </c>
    </row>
    <row r="259" spans="3:9">
      <c r="C259" s="70">
        <v>244</v>
      </c>
      <c r="D259" s="73">
        <f ca="1">IF('Avaliacao de Conformidade'!$I$19&lt;&gt;"intervalo","-",IF(ABS($E$11-I257)&lt;=ABS($E$11-I258),D257+(RAND()-0.5)*$M$17/C259,D258+(RAND()-0.5)*$M$17/C259))</f>
        <v>1.6451358636239191</v>
      </c>
      <c r="E259" s="87">
        <f ca="1">IF('Avaliacao de Conformidade'!$I$19&lt;&gt;"intervalo","-",IF($E$10="Risco do Consumidor",$E$7+D259*$K$7,$E$7-D259*$K$7))</f>
        <v>93.701555693153821</v>
      </c>
      <c r="F259" s="87">
        <f ca="1">IF('Avaliacao de Conformidade'!$I$19&lt;&gt;"intervalo","-",IF($E$10="Risco do Consumidor",$E$8-D259*$K$8,$E$8+D259*$K$8))</f>
        <v>105.47587637503422</v>
      </c>
      <c r="G259" s="72">
        <f t="shared" ca="1" si="10"/>
        <v>4.9970898096282038E-2</v>
      </c>
      <c r="H259" s="72">
        <f t="shared" ca="1" si="11"/>
        <v>4.9970907233230194E-2</v>
      </c>
      <c r="I259" s="72">
        <f t="shared" ca="1" si="12"/>
        <v>4.9970902664756116E-2</v>
      </c>
    </row>
    <row r="260" spans="3:9">
      <c r="C260" s="70">
        <v>245</v>
      </c>
      <c r="D260" s="73">
        <f ca="1">IF('Avaliacao de Conformidade'!$I$19&lt;&gt;"intervalo","-",IF(ABS($E$11-I258)&lt;=ABS($E$11-I259),D258+(RAND()-0.5)*$M$17/C260,D259+(RAND()-0.5)*$M$17/C260))</f>
        <v>1.6451215909621455</v>
      </c>
      <c r="E260" s="87">
        <f ca="1">IF('Avaliacao de Conformidade'!$I$19&lt;&gt;"intervalo","-",IF($E$10="Risco do Consumidor",$E$7+D260*$K$7,$E$7-D260*$K$7))</f>
        <v>93.701523579664823</v>
      </c>
      <c r="F260" s="87">
        <f ca="1">IF('Avaliacao de Conformidade'!$I$19&lt;&gt;"intervalo","-",IF($E$10="Risco do Consumidor",$E$8-D260*$K$8,$E$8+D260*$K$8))</f>
        <v>105.4759156248541</v>
      </c>
      <c r="G260" s="72">
        <f t="shared" ca="1" si="10"/>
        <v>4.9972369450400414E-2</v>
      </c>
      <c r="H260" s="72">
        <f t="shared" ca="1" si="11"/>
        <v>4.9972378586592515E-2</v>
      </c>
      <c r="I260" s="72">
        <f t="shared" ca="1" si="12"/>
        <v>4.9972374018496468E-2</v>
      </c>
    </row>
    <row r="261" spans="3:9">
      <c r="C261" s="70">
        <v>246</v>
      </c>
      <c r="D261" s="73">
        <f ca="1">IF('Avaliacao de Conformidade'!$I$19&lt;&gt;"intervalo","-",IF(ABS($E$11-I259)&lt;=ABS($E$11-I260),D259+(RAND()-0.5)*$M$17/C261,D260+(RAND()-0.5)*$M$17/C261))</f>
        <v>1.6450356454048221</v>
      </c>
      <c r="E261" s="87">
        <f ca="1">IF('Avaliacao de Conformidade'!$I$19&lt;&gt;"intervalo","-",IF($E$10="Risco do Consumidor",$E$7+D261*$K$7,$E$7-D261*$K$7))</f>
        <v>93.701330202160847</v>
      </c>
      <c r="F261" s="87">
        <f ca="1">IF('Avaliacao de Conformidade'!$I$19&lt;&gt;"intervalo","-",IF($E$10="Risco do Consumidor",$E$8-D261*$K$8,$E$8+D261*$K$8))</f>
        <v>105.47615197513674</v>
      </c>
      <c r="G261" s="72">
        <f t="shared" ca="1" si="10"/>
        <v>4.9981230220492737E-2</v>
      </c>
      <c r="H261" s="72">
        <f t="shared" ca="1" si="11"/>
        <v>4.998123935213554E-2</v>
      </c>
      <c r="I261" s="72">
        <f t="shared" ca="1" si="12"/>
        <v>4.9981234786314138E-2</v>
      </c>
    </row>
    <row r="262" spans="3:9">
      <c r="C262" s="70">
        <v>247</v>
      </c>
      <c r="D262" s="73">
        <f ca="1">IF('Avaliacao de Conformidade'!$I$19&lt;&gt;"intervalo","-",IF(ABS($E$11-I260)&lt;=ABS($E$11-I261),D260+(RAND()-0.5)*$M$17/C262,D261+(RAND()-0.5)*$M$17/C262))</f>
        <v>1.6446483857052101</v>
      </c>
      <c r="E262" s="87">
        <f ca="1">IF('Avaliacao de Conformidade'!$I$19&lt;&gt;"intervalo","-",IF($E$10="Risco do Consumidor",$E$7+D262*$K$7,$E$7-D262*$K$7))</f>
        <v>93.700458867836716</v>
      </c>
      <c r="F262" s="87">
        <f ca="1">IF('Avaliacao de Conformidade'!$I$19&lt;&gt;"intervalo","-",IF($E$10="Risco do Consumidor",$E$8-D262*$K$8,$E$8+D262*$K$8))</f>
        <v>105.47721693931067</v>
      </c>
      <c r="G262" s="72">
        <f t="shared" ca="1" si="10"/>
        <v>5.0021171260854799E-2</v>
      </c>
      <c r="H262" s="72">
        <f t="shared" ca="1" si="11"/>
        <v>5.0021180372024444E-2</v>
      </c>
      <c r="I262" s="72">
        <f t="shared" ca="1" si="12"/>
        <v>5.0021175816439625E-2</v>
      </c>
    </row>
    <row r="263" spans="3:9">
      <c r="C263" s="70">
        <v>248</v>
      </c>
      <c r="D263" s="73">
        <f ca="1">IF('Avaliacao de Conformidade'!$I$19&lt;&gt;"intervalo","-",IF(ABS($E$11-I261)&lt;=ABS($E$11-I262),D261+(RAND()-0.5)*$M$17/C263,D262+(RAND()-0.5)*$M$17/C263))</f>
        <v>1.6449979893587081</v>
      </c>
      <c r="E263" s="87">
        <f ca="1">IF('Avaliacao de Conformidade'!$I$19&lt;&gt;"intervalo","-",IF($E$10="Risco do Consumidor",$E$7+D263*$K$7,$E$7-D263*$K$7))</f>
        <v>93.701245476057096</v>
      </c>
      <c r="F263" s="87">
        <f ca="1">IF('Avaliacao de Conformidade'!$I$19&lt;&gt;"intervalo","-",IF($E$10="Risco do Consumidor",$E$8-D263*$K$8,$E$8+D263*$K$8))</f>
        <v>105.47625552926355</v>
      </c>
      <c r="G263" s="72">
        <f t="shared" ca="1" si="10"/>
        <v>4.9985112858536546E-2</v>
      </c>
      <c r="H263" s="72">
        <f t="shared" ca="1" si="11"/>
        <v>4.9985121988186776E-2</v>
      </c>
      <c r="I263" s="72">
        <f t="shared" ca="1" si="12"/>
        <v>4.9985117423361661E-2</v>
      </c>
    </row>
    <row r="264" spans="3:9">
      <c r="C264" s="70">
        <v>249</v>
      </c>
      <c r="D264" s="73">
        <f ca="1">IF('Avaliacao de Conformidade'!$I$19&lt;&gt;"intervalo","-",IF(ABS($E$11-I262)&lt;=ABS($E$11-I263),D262+(RAND()-0.5)*$M$17/C264,D263+(RAND()-0.5)*$M$17/C264))</f>
        <v>1.6447354793062106</v>
      </c>
      <c r="E264" s="87">
        <f ca="1">IF('Avaliacao de Conformidade'!$I$19&lt;&gt;"intervalo","-",IF($E$10="Risco do Consumidor",$E$7+D264*$K$7,$E$7-D264*$K$7))</f>
        <v>93.700654828438971</v>
      </c>
      <c r="F264" s="87">
        <f ca="1">IF('Avaliacao de Conformidade'!$I$19&lt;&gt;"intervalo","-",IF($E$10="Risco do Consumidor",$E$8-D264*$K$8,$E$8+D264*$K$8))</f>
        <v>105.47697743190793</v>
      </c>
      <c r="G264" s="72">
        <f t="shared" ca="1" si="10"/>
        <v>5.0012186417331225E-2</v>
      </c>
      <c r="H264" s="72">
        <f t="shared" ca="1" si="11"/>
        <v>5.0012195533101753E-2</v>
      </c>
      <c r="I264" s="72">
        <f t="shared" ca="1" si="12"/>
        <v>5.0012190975216489E-2</v>
      </c>
    </row>
    <row r="265" spans="3:9">
      <c r="C265" s="70">
        <v>250</v>
      </c>
      <c r="D265" s="73">
        <f ca="1">IF('Avaliacao de Conformidade'!$I$19&lt;&gt;"intervalo","-",IF(ABS($E$11-I263)&lt;=ABS($E$11-I264),D263+(RAND()-0.5)*$M$17/C265,D264+(RAND()-0.5)*$M$17/C265))</f>
        <v>1.6445151944311074</v>
      </c>
      <c r="E265" s="87">
        <f ca="1">IF('Avaliacao de Conformidade'!$I$19&lt;&gt;"intervalo","-",IF($E$10="Risco do Consumidor",$E$7+D265*$K$7,$E$7-D265*$K$7))</f>
        <v>93.700159187469993</v>
      </c>
      <c r="F265" s="87">
        <f ca="1">IF('Avaliacao de Conformidade'!$I$19&lt;&gt;"intervalo","-",IF($E$10="Risco do Consumidor",$E$8-D265*$K$8,$E$8+D265*$K$8))</f>
        <v>105.47758321531445</v>
      </c>
      <c r="G265" s="72">
        <f t="shared" ca="1" si="10"/>
        <v>5.0034914171230918E-2</v>
      </c>
      <c r="H265" s="72">
        <f t="shared" ca="1" si="11"/>
        <v>5.0034923275370125E-2</v>
      </c>
      <c r="I265" s="72">
        <f t="shared" ca="1" si="12"/>
        <v>5.0034918723300521E-2</v>
      </c>
    </row>
    <row r="266" spans="3:9">
      <c r="C266" s="70">
        <v>251</v>
      </c>
      <c r="D266" s="73">
        <f ca="1">IF('Avaliacao de Conformidade'!$I$19&lt;&gt;"intervalo","-",IF(ABS($E$11-I264)&lt;=ABS($E$11-I265),D264+(RAND()-0.5)*$M$17/C266,D265+(RAND()-0.5)*$M$17/C266))</f>
        <v>1.644922164457026</v>
      </c>
      <c r="E266" s="87">
        <f ca="1">IF('Avaliacao de Conformidade'!$I$19&lt;&gt;"intervalo","-",IF($E$10="Risco do Consumidor",$E$7+D266*$K$7,$E$7-D266*$K$7))</f>
        <v>93.701074870028307</v>
      </c>
      <c r="F266" s="87">
        <f ca="1">IF('Avaliacao de Conformidade'!$I$19&lt;&gt;"intervalo","-",IF($E$10="Risco do Consumidor",$E$8-D266*$K$8,$E$8+D266*$K$8))</f>
        <v>105.47646404774318</v>
      </c>
      <c r="G266" s="72">
        <f t="shared" ca="1" si="10"/>
        <v>4.9992931739123149E-2</v>
      </c>
      <c r="H266" s="72">
        <f t="shared" ca="1" si="11"/>
        <v>4.9992940864762123E-2</v>
      </c>
      <c r="I266" s="72">
        <f t="shared" ca="1" si="12"/>
        <v>4.9992936301942639E-2</v>
      </c>
    </row>
    <row r="267" spans="3:9">
      <c r="C267" s="70">
        <v>252</v>
      </c>
      <c r="D267" s="73">
        <f ca="1">IF('Avaliacao de Conformidade'!$I$19&lt;&gt;"intervalo","-",IF(ABS($E$11-I265)&lt;=ABS($E$11-I266),D265+(RAND()-0.5)*$M$17/C267,D266+(RAND()-0.5)*$M$17/C267))</f>
        <v>1.6451874675689533</v>
      </c>
      <c r="E267" s="87">
        <f ca="1">IF('Avaliacao de Conformidade'!$I$19&lt;&gt;"intervalo","-",IF($E$10="Risco do Consumidor",$E$7+D267*$K$7,$E$7-D267*$K$7))</f>
        <v>93.701671802030148</v>
      </c>
      <c r="F267" s="87">
        <f ca="1">IF('Avaliacao de Conformidade'!$I$19&lt;&gt;"intervalo","-",IF($E$10="Risco do Consumidor",$E$8-D267*$K$8,$E$8+D267*$K$8))</f>
        <v>105.47573446418538</v>
      </c>
      <c r="G267" s="72">
        <f t="shared" ca="1" si="10"/>
        <v>4.99655785865806E-2</v>
      </c>
      <c r="H267" s="72">
        <f t="shared" ca="1" si="11"/>
        <v>4.9965587726261966E-2</v>
      </c>
      <c r="I267" s="72">
        <f t="shared" ca="1" si="12"/>
        <v>4.9965583156421287E-2</v>
      </c>
    </row>
    <row r="268" spans="3:9">
      <c r="C268" s="70">
        <v>253</v>
      </c>
      <c r="D268" s="73">
        <f ca="1">IF('Avaliacao de Conformidade'!$I$19&lt;&gt;"intervalo","-",IF(ABS($E$11-I266)&lt;=ABS($E$11-I267),D266+(RAND()-0.5)*$M$17/C268,D267+(RAND()-0.5)*$M$17/C268))</f>
        <v>1.6450439862202413</v>
      </c>
      <c r="E268" s="87">
        <f ca="1">IF('Avaliacao de Conformidade'!$I$19&lt;&gt;"intervalo","-",IF($E$10="Risco do Consumidor",$E$7+D268*$K$7,$E$7-D268*$K$7))</f>
        <v>93.701348968995546</v>
      </c>
      <c r="F268" s="87">
        <f ca="1">IF('Avaliacao de Conformidade'!$I$19&lt;&gt;"intervalo","-",IF($E$10="Risco do Consumidor",$E$8-D268*$K$8,$E$8+D268*$K$8))</f>
        <v>105.47612903789434</v>
      </c>
      <c r="G268" s="72">
        <f t="shared" ca="1" si="10"/>
        <v>4.9980370248577502E-2</v>
      </c>
      <c r="H268" s="72">
        <f t="shared" ca="1" si="11"/>
        <v>4.9980379380661973E-2</v>
      </c>
      <c r="I268" s="72">
        <f t="shared" ca="1" si="12"/>
        <v>4.9980374814619741E-2</v>
      </c>
    </row>
    <row r="269" spans="3:9">
      <c r="C269" s="70">
        <v>254</v>
      </c>
      <c r="D269" s="73">
        <f ca="1">IF('Avaliacao de Conformidade'!$I$19&lt;&gt;"intervalo","-",IF(ABS($E$11-I267)&lt;=ABS($E$11-I268),D267+(RAND()-0.5)*$M$17/C269,D268+(RAND()-0.5)*$M$17/C269))</f>
        <v>1.6453012334163564</v>
      </c>
      <c r="E269" s="87">
        <f ca="1">IF('Avaliacao de Conformidade'!$I$19&lt;&gt;"intervalo","-",IF($E$10="Risco do Consumidor",$E$7+D269*$K$7,$E$7-D269*$K$7))</f>
        <v>93.701927775186803</v>
      </c>
      <c r="F269" s="87">
        <f ca="1">IF('Avaliacao de Conformidade'!$I$19&lt;&gt;"intervalo","-",IF($E$10="Risco do Consumidor",$E$8-D269*$K$8,$E$8+D269*$K$8))</f>
        <v>105.47542160810502</v>
      </c>
      <c r="G269" s="72">
        <f t="shared" ca="1" si="10"/>
        <v>4.9953852812319281E-2</v>
      </c>
      <c r="H269" s="72">
        <f t="shared" ca="1" si="11"/>
        <v>4.9953861958028513E-2</v>
      </c>
      <c r="I269" s="72">
        <f t="shared" ca="1" si="12"/>
        <v>4.9953857385173897E-2</v>
      </c>
    </row>
    <row r="270" spans="3:9">
      <c r="C270" s="70">
        <v>255</v>
      </c>
      <c r="D270" s="73">
        <f ca="1">IF('Avaliacao de Conformidade'!$I$19&lt;&gt;"intervalo","-",IF(ABS($E$11-I268)&lt;=ABS($E$11-I269),D268+(RAND()-0.5)*$M$17/C270,D269+(RAND()-0.5)*$M$17/C270))</f>
        <v>1.6451330472482992</v>
      </c>
      <c r="E270" s="87">
        <f ca="1">IF('Avaliacao de Conformidade'!$I$19&lt;&gt;"intervalo","-",IF($E$10="Risco do Consumidor",$E$7+D270*$K$7,$E$7-D270*$K$7))</f>
        <v>93.701549356308675</v>
      </c>
      <c r="F270" s="87">
        <f ca="1">IF('Avaliacao de Conformidade'!$I$19&lt;&gt;"intervalo","-",IF($E$10="Risco do Consumidor",$E$8-D270*$K$8,$E$8+D270*$K$8))</f>
        <v>105.47588412006718</v>
      </c>
      <c r="G270" s="72">
        <f t="shared" ca="1" si="10"/>
        <v>4.9971188430830857E-2</v>
      </c>
      <c r="H270" s="72">
        <f t="shared" ca="1" si="11"/>
        <v>4.9971197567630007E-2</v>
      </c>
      <c r="I270" s="72">
        <f t="shared" ca="1" si="12"/>
        <v>4.9971192999230432E-2</v>
      </c>
    </row>
    <row r="271" spans="3:9">
      <c r="C271" s="70">
        <v>256</v>
      </c>
      <c r="D271" s="73">
        <f ca="1">IF('Avaliacao de Conformidade'!$I$19&lt;&gt;"intervalo","-",IF(ABS($E$11-I269)&lt;=ABS($E$11-I270),D269+(RAND()-0.5)*$M$17/C271,D270+(RAND()-0.5)*$M$17/C271))</f>
        <v>1.6451706934000261</v>
      </c>
      <c r="E271" s="87">
        <f ca="1">IF('Avaliacao de Conformidade'!$I$19&lt;&gt;"intervalo","-",IF($E$10="Risco do Consumidor",$E$7+D271*$K$7,$E$7-D271*$K$7))</f>
        <v>93.701634060150056</v>
      </c>
      <c r="F271" s="87">
        <f ca="1">IF('Avaliacao de Conformidade'!$I$19&lt;&gt;"intervalo","-",IF($E$10="Risco do Consumidor",$E$8-D271*$K$8,$E$8+D271*$K$8))</f>
        <v>105.47578059314993</v>
      </c>
      <c r="G271" s="72">
        <f t="shared" ca="1" si="10"/>
        <v>4.9967307675273881E-2</v>
      </c>
      <c r="H271" s="72">
        <f t="shared" ca="1" si="11"/>
        <v>4.9967316814066708E-2</v>
      </c>
      <c r="I271" s="72">
        <f t="shared" ca="1" si="12"/>
        <v>4.9967312244670298E-2</v>
      </c>
    </row>
    <row r="272" spans="3:9">
      <c r="C272" s="70">
        <v>257</v>
      </c>
      <c r="D272" s="73">
        <f ca="1">IF('Avaliacao de Conformidade'!$I$19&lt;&gt;"intervalo","-",IF(ABS($E$11-I270)&lt;=ABS($E$11-I271),D270+(RAND()-0.5)*$M$17/C272,D271+(RAND()-0.5)*$M$17/C272))</f>
        <v>1.6453316780319471</v>
      </c>
      <c r="E272" s="87">
        <f ca="1">IF('Avaliacao de Conformidade'!$I$19&lt;&gt;"intervalo","-",IF($E$10="Risco do Consumidor",$E$7+D272*$K$7,$E$7-D272*$K$7))</f>
        <v>93.701996275571886</v>
      </c>
      <c r="F272" s="87">
        <f ca="1">IF('Avaliacao de Conformidade'!$I$19&lt;&gt;"intervalo","-",IF($E$10="Risco do Consumidor",$E$8-D272*$K$8,$E$8+D272*$K$8))</f>
        <v>105.47533788541215</v>
      </c>
      <c r="G272" s="72">
        <f t="shared" ref="G272:G335" ca="1" si="13">IF(E272="-","-",IF($G$13="Risco do Consumidor",_xlfn.NORM.DIST($E$7,E272,$K$7,TRUE)+(1-_xlfn.NORM.DIST($E$8,E272,$K$7,TRUE)),(_xlfn.NORM.DIST($E$8,E272,$K$7,TRUE)-_xlfn.NORM.DIST($E$7,E272,$K$7,TRUE))))</f>
        <v>4.9950715277199909E-2</v>
      </c>
      <c r="H272" s="72">
        <f t="shared" ref="H272:H335" ca="1" si="14">IF(F272="-","-",IF($G$13="Risco do Consumidor",_xlfn.NORM.DIST($E$7,F272,$K$8,TRUE)+(1-_xlfn.NORM.DIST($E$8,F272,$K$8,TRUE)),(_xlfn.NORM.DIST($E$8,F272,$K$8,TRUE)-_xlfn.NORM.DIST($E$7,F272,$K$8,TRUE))))</f>
        <v>4.9950724424523064E-2</v>
      </c>
      <c r="I272" s="72">
        <f t="shared" ref="I272:I335" ca="1" si="15">IF(COUNT(G272:H272)=0,"-",AVERAGE(G272:H272))</f>
        <v>4.9950719850861483E-2</v>
      </c>
    </row>
    <row r="273" spans="3:9">
      <c r="C273" s="70">
        <v>258</v>
      </c>
      <c r="D273" s="73">
        <f ca="1">IF('Avaliacao de Conformidade'!$I$19&lt;&gt;"intervalo","-",IF(ABS($E$11-I271)&lt;=ABS($E$11-I272),D271+(RAND()-0.5)*$M$17/C273,D272+(RAND()-0.5)*$M$17/C273))</f>
        <v>1.6448955370840248</v>
      </c>
      <c r="E273" s="87">
        <f ca="1">IF('Avaliacao de Conformidade'!$I$19&lt;&gt;"intervalo","-",IF($E$10="Risco do Consumidor",$E$7+D273*$K$7,$E$7-D273*$K$7))</f>
        <v>93.70101495843906</v>
      </c>
      <c r="F273" s="87">
        <f ca="1">IF('Avaliacao de Conformidade'!$I$19&lt;&gt;"intervalo","-",IF($E$10="Risco do Consumidor",$E$8-D273*$K$8,$E$8+D273*$K$8))</f>
        <v>105.47653727301893</v>
      </c>
      <c r="G273" s="72">
        <f t="shared" ca="1" si="13"/>
        <v>4.9995677720842013E-2</v>
      </c>
      <c r="H273" s="72">
        <f t="shared" ca="1" si="14"/>
        <v>4.9995686845073113E-2</v>
      </c>
      <c r="I273" s="72">
        <f t="shared" ca="1" si="15"/>
        <v>4.999568228295756E-2</v>
      </c>
    </row>
    <row r="274" spans="3:9">
      <c r="C274" s="70">
        <v>259</v>
      </c>
      <c r="D274" s="73">
        <f ca="1">IF('Avaliacao de Conformidade'!$I$19&lt;&gt;"intervalo","-",IF(ABS($E$11-I272)&lt;=ABS($E$11-I273),D272+(RAND()-0.5)*$M$17/C274,D273+(RAND()-0.5)*$M$17/C274))</f>
        <v>1.6446123671962245</v>
      </c>
      <c r="E274" s="87">
        <f ca="1">IF('Avaliacao de Conformidade'!$I$19&lt;&gt;"intervalo","-",IF($E$10="Risco do Consumidor",$E$7+D274*$K$7,$E$7-D274*$K$7))</f>
        <v>93.700377826191499</v>
      </c>
      <c r="F274" s="87">
        <f ca="1">IF('Avaliacao de Conformidade'!$I$19&lt;&gt;"intervalo","-",IF($E$10="Risco do Consumidor",$E$8-D274*$K$8,$E$8+D274*$K$8))</f>
        <v>105.47731599021039</v>
      </c>
      <c r="G274" s="72">
        <f t="shared" ca="1" si="13"/>
        <v>5.0024887417127711E-2</v>
      </c>
      <c r="H274" s="72">
        <f t="shared" ca="1" si="14"/>
        <v>5.0024896526395773E-2</v>
      </c>
      <c r="I274" s="72">
        <f t="shared" ca="1" si="15"/>
        <v>5.0024891971761742E-2</v>
      </c>
    </row>
    <row r="275" spans="3:9">
      <c r="C275" s="70">
        <v>260</v>
      </c>
      <c r="D275" s="73">
        <f ca="1">IF('Avaliacao de Conformidade'!$I$19&lt;&gt;"intervalo","-",IF(ABS($E$11-I273)&lt;=ABS($E$11-I274),D273+(RAND()-0.5)*$M$17/C275,D274+(RAND()-0.5)*$M$17/C275))</f>
        <v>1.644750741912431</v>
      </c>
      <c r="E275" s="87">
        <f ca="1">IF('Avaliacao de Conformidade'!$I$19&lt;&gt;"intervalo","-",IF($E$10="Risco do Consumidor",$E$7+D275*$K$7,$E$7-D275*$K$7))</f>
        <v>93.700689169302976</v>
      </c>
      <c r="F275" s="87">
        <f ca="1">IF('Avaliacao de Conformidade'!$I$19&lt;&gt;"intervalo","-",IF($E$10="Risco do Consumidor",$E$8-D275*$K$8,$E$8+D275*$K$8))</f>
        <v>105.47693545974082</v>
      </c>
      <c r="G275" s="72">
        <f t="shared" ca="1" si="13"/>
        <v>5.0010612012499685E-2</v>
      </c>
      <c r="H275" s="72">
        <f t="shared" ca="1" si="14"/>
        <v>5.0010621129076914E-2</v>
      </c>
      <c r="I275" s="72">
        <f t="shared" ca="1" si="15"/>
        <v>5.0010616570788299E-2</v>
      </c>
    </row>
    <row r="276" spans="3:9">
      <c r="C276" s="70">
        <v>261</v>
      </c>
      <c r="D276" s="73">
        <f ca="1">IF('Avaliacao de Conformidade'!$I$19&lt;&gt;"intervalo","-",IF(ABS($E$11-I274)&lt;=ABS($E$11-I275),D274+(RAND()-0.5)*$M$17/C276,D275+(RAND()-0.5)*$M$17/C276))</f>
        <v>1.6444937304074534</v>
      </c>
      <c r="E276" s="87">
        <f ca="1">IF('Avaliacao de Conformidade'!$I$19&lt;&gt;"intervalo","-",IF($E$10="Risco do Consumidor",$E$7+D276*$K$7,$E$7-D276*$K$7))</f>
        <v>93.700110893416763</v>
      </c>
      <c r="F276" s="87">
        <f ca="1">IF('Avaliacao de Conformidade'!$I$19&lt;&gt;"intervalo","-",IF($E$10="Risco do Consumidor",$E$8-D276*$K$8,$E$8+D276*$K$8))</f>
        <v>105.4776422413795</v>
      </c>
      <c r="G276" s="72">
        <f t="shared" ca="1" si="13"/>
        <v>5.0037129148671575E-2</v>
      </c>
      <c r="H276" s="72">
        <f t="shared" ca="1" si="14"/>
        <v>5.0037138251677778E-2</v>
      </c>
      <c r="I276" s="72">
        <f t="shared" ca="1" si="15"/>
        <v>5.003713370017468E-2</v>
      </c>
    </row>
    <row r="277" spans="3:9">
      <c r="C277" s="70">
        <v>262</v>
      </c>
      <c r="D277" s="73">
        <f ca="1">IF('Avaliacao de Conformidade'!$I$19&lt;&gt;"intervalo","-",IF(ABS($E$11-I275)&lt;=ABS($E$11-I276),D275+(RAND()-0.5)*$M$17/C277,D276+(RAND()-0.5)*$M$17/C277))</f>
        <v>1.6444758581142191</v>
      </c>
      <c r="E277" s="87">
        <f ca="1">IF('Avaliacao de Conformidade'!$I$19&lt;&gt;"intervalo","-",IF($E$10="Risco do Consumidor",$E$7+D277*$K$7,$E$7-D277*$K$7))</f>
        <v>93.700070680756994</v>
      </c>
      <c r="F277" s="87">
        <f ca="1">IF('Avaliacao de Conformidade'!$I$19&lt;&gt;"intervalo","-",IF($E$10="Risco do Consumidor",$E$8-D277*$K$8,$E$8+D277*$K$8))</f>
        <v>105.4776913901859</v>
      </c>
      <c r="G277" s="72">
        <f t="shared" ca="1" si="13"/>
        <v>5.0038973537560295E-2</v>
      </c>
      <c r="H277" s="72">
        <f t="shared" ca="1" si="14"/>
        <v>5.0038982639623988E-2</v>
      </c>
      <c r="I277" s="72">
        <f t="shared" ca="1" si="15"/>
        <v>5.0038978088592145E-2</v>
      </c>
    </row>
    <row r="278" spans="3:9">
      <c r="C278" s="70">
        <v>263</v>
      </c>
      <c r="D278" s="73">
        <f ca="1">IF('Avaliacao de Conformidade'!$I$19&lt;&gt;"intervalo","-",IF(ABS($E$11-I276)&lt;=ABS($E$11-I277),D276+(RAND()-0.5)*$M$17/C278,D277+(RAND()-0.5)*$M$17/C278))</f>
        <v>1.6442961707438002</v>
      </c>
      <c r="E278" s="87">
        <f ca="1">IF('Avaliacao de Conformidade'!$I$19&lt;&gt;"intervalo","-",IF($E$10="Risco do Consumidor",$E$7+D278*$K$7,$E$7-D278*$K$7))</f>
        <v>93.699666384173554</v>
      </c>
      <c r="F278" s="87">
        <f ca="1">IF('Avaliacao de Conformidade'!$I$19&lt;&gt;"intervalo","-",IF($E$10="Risco do Consumidor",$E$8-D278*$K$8,$E$8+D278*$K$8))</f>
        <v>105.47818553045455</v>
      </c>
      <c r="G278" s="72">
        <f t="shared" ca="1" si="13"/>
        <v>5.0057519967170498E-2</v>
      </c>
      <c r="H278" s="72">
        <f t="shared" ca="1" si="14"/>
        <v>5.0057529059759645E-2</v>
      </c>
      <c r="I278" s="72">
        <f t="shared" ca="1" si="15"/>
        <v>5.0057524513465068E-2</v>
      </c>
    </row>
    <row r="279" spans="3:9">
      <c r="C279" s="70">
        <v>264</v>
      </c>
      <c r="D279" s="73">
        <f ca="1">IF('Avaliacao de Conformidade'!$I$19&lt;&gt;"intervalo","-",IF(ABS($E$11-I277)&lt;=ABS($E$11-I278),D277+(RAND()-0.5)*$M$17/C279,D278+(RAND()-0.5)*$M$17/C279))</f>
        <v>1.6444852276259816</v>
      </c>
      <c r="E279" s="87">
        <f ca="1">IF('Avaliacao de Conformidade'!$I$19&lt;&gt;"intervalo","-",IF($E$10="Risco do Consumidor",$E$7+D279*$K$7,$E$7-D279*$K$7))</f>
        <v>93.700091762158465</v>
      </c>
      <c r="F279" s="87">
        <f ca="1">IF('Avaliacao de Conformidade'!$I$19&lt;&gt;"intervalo","-",IF($E$10="Risco do Consumidor",$E$8-D279*$K$8,$E$8+D279*$K$8))</f>
        <v>105.47766562402855</v>
      </c>
      <c r="G279" s="72">
        <f t="shared" ca="1" si="13"/>
        <v>5.0038006613842889E-2</v>
      </c>
      <c r="H279" s="72">
        <f t="shared" ca="1" si="14"/>
        <v>5.0038015716401117E-2</v>
      </c>
      <c r="I279" s="72">
        <f t="shared" ca="1" si="15"/>
        <v>5.0038011165122007E-2</v>
      </c>
    </row>
    <row r="280" spans="3:9">
      <c r="C280" s="70">
        <v>265</v>
      </c>
      <c r="D280" s="73">
        <f ca="1">IF('Avaliacao de Conformidade'!$I$19&lt;&gt;"intervalo","-",IF(ABS($E$11-I278)&lt;=ABS($E$11-I279),D278+(RAND()-0.5)*$M$17/C280,D279+(RAND()-0.5)*$M$17/C280))</f>
        <v>1.6442711442295597</v>
      </c>
      <c r="E280" s="87">
        <f ca="1">IF('Avaliacao de Conformidade'!$I$19&lt;&gt;"intervalo","-",IF($E$10="Risco do Consumidor",$E$7+D280*$K$7,$E$7-D280*$K$7))</f>
        <v>93.699610074516514</v>
      </c>
      <c r="F280" s="87">
        <f ca="1">IF('Avaliacao de Conformidade'!$I$19&lt;&gt;"intervalo","-",IF($E$10="Risco do Consumidor",$E$8-D280*$K$8,$E$8+D280*$K$8))</f>
        <v>105.47825435336871</v>
      </c>
      <c r="G280" s="72">
        <f t="shared" ca="1" si="13"/>
        <v>5.0060103513305546E-2</v>
      </c>
      <c r="H280" s="72">
        <f t="shared" ca="1" si="14"/>
        <v>5.0060112604575741E-2</v>
      </c>
      <c r="I280" s="72">
        <f t="shared" ca="1" si="15"/>
        <v>5.0060108058940643E-2</v>
      </c>
    </row>
    <row r="281" spans="3:9">
      <c r="C281" s="70">
        <v>266</v>
      </c>
      <c r="D281" s="73">
        <f ca="1">IF('Avaliacao de Conformidade'!$I$19&lt;&gt;"intervalo","-",IF(ABS($E$11-I279)&lt;=ABS($E$11-I280),D279+(RAND()-0.5)*$M$17/C281,D280+(RAND()-0.5)*$M$17/C281))</f>
        <v>1.6447907200198959</v>
      </c>
      <c r="E281" s="87">
        <f ca="1">IF('Avaliacao de Conformidade'!$I$19&lt;&gt;"intervalo","-",IF($E$10="Risco do Consumidor",$E$7+D281*$K$7,$E$7-D281*$K$7))</f>
        <v>93.700779120044771</v>
      </c>
      <c r="F281" s="87">
        <f ca="1">IF('Avaliacao de Conformidade'!$I$19&lt;&gt;"intervalo","-",IF($E$10="Risco do Consumidor",$E$8-D281*$K$8,$E$8+D281*$K$8))</f>
        <v>105.47682551994529</v>
      </c>
      <c r="G281" s="72">
        <f t="shared" ca="1" si="13"/>
        <v>5.0006488282559623E-2</v>
      </c>
      <c r="H281" s="72">
        <f t="shared" ca="1" si="14"/>
        <v>5.0006497401249628E-2</v>
      </c>
      <c r="I281" s="72">
        <f t="shared" ca="1" si="15"/>
        <v>5.0006492841904629E-2</v>
      </c>
    </row>
    <row r="282" spans="3:9">
      <c r="C282" s="70">
        <v>267</v>
      </c>
      <c r="D282" s="73">
        <f ca="1">IF('Avaliacao de Conformidade'!$I$19&lt;&gt;"intervalo","-",IF(ABS($E$11-I280)&lt;=ABS($E$11-I281),D280+(RAND()-0.5)*$M$17/C282,D281+(RAND()-0.5)*$M$17/C282))</f>
        <v>1.6450923579282217</v>
      </c>
      <c r="E282" s="87">
        <f ca="1">IF('Avaliacao de Conformidade'!$I$19&lt;&gt;"intervalo","-",IF($E$10="Risco do Consumidor",$E$7+D282*$K$7,$E$7-D282*$K$7))</f>
        <v>93.701457805338492</v>
      </c>
      <c r="F282" s="87">
        <f ca="1">IF('Avaliacao de Conformidade'!$I$19&lt;&gt;"intervalo","-",IF($E$10="Risco do Consumidor",$E$8-D282*$K$8,$E$8+D282*$K$8))</f>
        <v>105.47599601569739</v>
      </c>
      <c r="G282" s="72">
        <f t="shared" ca="1" si="13"/>
        <v>4.9975383161843606E-2</v>
      </c>
      <c r="H282" s="72">
        <f t="shared" ca="1" si="14"/>
        <v>4.9975392296488036E-2</v>
      </c>
      <c r="I282" s="72">
        <f t="shared" ca="1" si="15"/>
        <v>4.9975387729165821E-2</v>
      </c>
    </row>
    <row r="283" spans="3:9">
      <c r="C283" s="70">
        <v>268</v>
      </c>
      <c r="D283" s="73">
        <f ca="1">IF('Avaliacao de Conformidade'!$I$19&lt;&gt;"intervalo","-",IF(ABS($E$11-I281)&lt;=ABS($E$11-I282),D281+(RAND()-0.5)*$M$17/C283,D282+(RAND()-0.5)*$M$17/C283))</f>
        <v>1.6446496389788359</v>
      </c>
      <c r="E283" s="87">
        <f ca="1">IF('Avaliacao de Conformidade'!$I$19&lt;&gt;"intervalo","-",IF($E$10="Risco do Consumidor",$E$7+D283*$K$7,$E$7-D283*$K$7))</f>
        <v>93.700461687702386</v>
      </c>
      <c r="F283" s="87">
        <f ca="1">IF('Avaliacao de Conformidade'!$I$19&lt;&gt;"intervalo","-",IF($E$10="Risco do Consumidor",$E$8-D283*$K$8,$E$8+D283*$K$8))</f>
        <v>105.4772134928082</v>
      </c>
      <c r="G283" s="72">
        <f t="shared" ca="1" si="13"/>
        <v>5.0021041960168738E-2</v>
      </c>
      <c r="H283" s="72">
        <f t="shared" ca="1" si="14"/>
        <v>5.0021051071405469E-2</v>
      </c>
      <c r="I283" s="72">
        <f t="shared" ca="1" si="15"/>
        <v>5.0021046515787107E-2</v>
      </c>
    </row>
    <row r="284" spans="3:9">
      <c r="C284" s="70">
        <v>269</v>
      </c>
      <c r="D284" s="73">
        <f ca="1">IF('Avaliacao de Conformidade'!$I$19&lt;&gt;"intervalo","-",IF(ABS($E$11-I282)&lt;=ABS($E$11-I283),D282+(RAND()-0.5)*$M$17/C284,D283+(RAND()-0.5)*$M$17/C284))</f>
        <v>1.6445606018501555</v>
      </c>
      <c r="E284" s="87">
        <f ca="1">IF('Avaliacao de Conformidade'!$I$19&lt;&gt;"intervalo","-",IF($E$10="Risco do Consumidor",$E$7+D284*$K$7,$E$7-D284*$K$7))</f>
        <v>93.700261354162848</v>
      </c>
      <c r="F284" s="87">
        <f ca="1">IF('Avaliacao de Conformidade'!$I$19&lt;&gt;"intervalo","-",IF($E$10="Risco do Consumidor",$E$8-D284*$K$8,$E$8+D284*$K$8))</f>
        <v>105.47745834491207</v>
      </c>
      <c r="G284" s="72">
        <f t="shared" ca="1" si="13"/>
        <v>5.0030228615515412E-2</v>
      </c>
      <c r="H284" s="72">
        <f t="shared" ca="1" si="14"/>
        <v>5.0030237722050709E-2</v>
      </c>
      <c r="I284" s="72">
        <f t="shared" ca="1" si="15"/>
        <v>5.0030233168783064E-2</v>
      </c>
    </row>
    <row r="285" spans="3:9">
      <c r="C285" s="70">
        <v>270</v>
      </c>
      <c r="D285" s="73">
        <f ca="1">IF('Avaliacao de Conformidade'!$I$19&lt;&gt;"intervalo","-",IF(ABS($E$11-I283)&lt;=ABS($E$11-I284),D283+(RAND()-0.5)*$M$17/C285,D284+(RAND()-0.5)*$M$17/C285))</f>
        <v>1.6449860547842947</v>
      </c>
      <c r="E285" s="87">
        <f ca="1">IF('Avaliacao de Conformidade'!$I$19&lt;&gt;"intervalo","-",IF($E$10="Risco do Consumidor",$E$7+D285*$K$7,$E$7-D285*$K$7))</f>
        <v>93.701218623264666</v>
      </c>
      <c r="F285" s="87">
        <f ca="1">IF('Avaliacao de Conformidade'!$I$19&lt;&gt;"intervalo","-",IF($E$10="Risco do Consumidor",$E$8-D285*$K$8,$E$8+D285*$K$8))</f>
        <v>105.47628834934319</v>
      </c>
      <c r="G285" s="72">
        <f t="shared" ca="1" si="13"/>
        <v>4.998634345833413E-2</v>
      </c>
      <c r="H285" s="72">
        <f t="shared" ca="1" si="14"/>
        <v>4.9986352587353136E-2</v>
      </c>
      <c r="I285" s="72">
        <f t="shared" ca="1" si="15"/>
        <v>4.998634802284363E-2</v>
      </c>
    </row>
    <row r="286" spans="3:9">
      <c r="C286" s="70">
        <v>271</v>
      </c>
      <c r="D286" s="73">
        <f ca="1">IF('Avaliacao de Conformidade'!$I$19&lt;&gt;"intervalo","-",IF(ABS($E$11-I284)&lt;=ABS($E$11-I285),D284+(RAND()-0.5)*$M$17/C286,D285+(RAND()-0.5)*$M$17/C286))</f>
        <v>1.6450904628299454</v>
      </c>
      <c r="E286" s="87">
        <f ca="1">IF('Avaliacao de Conformidade'!$I$19&lt;&gt;"intervalo","-",IF($E$10="Risco do Consumidor",$E$7+D286*$K$7,$E$7-D286*$K$7))</f>
        <v>93.701453541367371</v>
      </c>
      <c r="F286" s="87">
        <f ca="1">IF('Avaliacao de Conformidade'!$I$19&lt;&gt;"intervalo","-",IF($E$10="Risco do Consumidor",$E$8-D286*$K$8,$E$8+D286*$K$8))</f>
        <v>105.47600122721765</v>
      </c>
      <c r="G286" s="72">
        <f t="shared" ca="1" si="13"/>
        <v>4.9975578537582277E-2</v>
      </c>
      <c r="H286" s="72">
        <f t="shared" ca="1" si="14"/>
        <v>4.9975587672126405E-2</v>
      </c>
      <c r="I286" s="72">
        <f t="shared" ca="1" si="15"/>
        <v>4.9975583104854338E-2</v>
      </c>
    </row>
    <row r="287" spans="3:9">
      <c r="C287" s="70">
        <v>272</v>
      </c>
      <c r="D287" s="73">
        <f ca="1">IF('Avaliacao de Conformidade'!$I$19&lt;&gt;"intervalo","-",IF(ABS($E$11-I285)&lt;=ABS($E$11-I286),D285+(RAND()-0.5)*$M$17/C287,D286+(RAND()-0.5)*$M$17/C287))</f>
        <v>1.6450112653828752</v>
      </c>
      <c r="E287" s="87">
        <f ca="1">IF('Avaliacao de Conformidade'!$I$19&lt;&gt;"intervalo","-",IF($E$10="Risco do Consumidor",$E$7+D287*$K$7,$E$7-D287*$K$7))</f>
        <v>93.701275347111476</v>
      </c>
      <c r="F287" s="87">
        <f ca="1">IF('Avaliacao de Conformidade'!$I$19&lt;&gt;"intervalo","-",IF($E$10="Risco do Consumidor",$E$8-D287*$K$8,$E$8+D287*$K$8))</f>
        <v>105.47621902019709</v>
      </c>
      <c r="G287" s="72">
        <f t="shared" ca="1" si="13"/>
        <v>4.9983743967336465E-2</v>
      </c>
      <c r="H287" s="72">
        <f t="shared" ca="1" si="14"/>
        <v>4.9983753097689335E-2</v>
      </c>
      <c r="I287" s="72">
        <f t="shared" ca="1" si="15"/>
        <v>4.9983748532512903E-2</v>
      </c>
    </row>
    <row r="288" spans="3:9">
      <c r="C288" s="70">
        <v>273</v>
      </c>
      <c r="D288" s="73">
        <f ca="1">IF('Avaliacao de Conformidade'!$I$19&lt;&gt;"intervalo","-",IF(ABS($E$11-I286)&lt;=ABS($E$11-I287),D286+(RAND()-0.5)*$M$17/C288,D287+(RAND()-0.5)*$M$17/C288))</f>
        <v>1.644827807667002</v>
      </c>
      <c r="E288" s="87">
        <f ca="1">IF('Avaliacao de Conformidade'!$I$19&lt;&gt;"intervalo","-",IF($E$10="Risco do Consumidor",$E$7+D288*$K$7,$E$7-D288*$K$7))</f>
        <v>93.700862567250752</v>
      </c>
      <c r="F288" s="87">
        <f ca="1">IF('Avaliacao de Conformidade'!$I$19&lt;&gt;"intervalo","-",IF($E$10="Risco do Consumidor",$E$8-D288*$K$8,$E$8+D288*$K$8))</f>
        <v>105.47672352891574</v>
      </c>
      <c r="G288" s="72">
        <f t="shared" ca="1" si="13"/>
        <v>5.0002662945201289E-2</v>
      </c>
      <c r="H288" s="72">
        <f t="shared" ca="1" si="14"/>
        <v>5.0002672065850878E-2</v>
      </c>
      <c r="I288" s="72">
        <f t="shared" ca="1" si="15"/>
        <v>5.000266750552608E-2</v>
      </c>
    </row>
    <row r="289" spans="3:9">
      <c r="C289" s="70">
        <v>274</v>
      </c>
      <c r="D289" s="73">
        <f ca="1">IF('Avaliacao de Conformidade'!$I$19&lt;&gt;"intervalo","-",IF(ABS($E$11-I287)&lt;=ABS($E$11-I288),D287+(RAND()-0.5)*$M$17/C289,D288+(RAND()-0.5)*$M$17/C289))</f>
        <v>1.6445991967172227</v>
      </c>
      <c r="E289" s="87">
        <f ca="1">IF('Avaliacao de Conformidade'!$I$19&lt;&gt;"intervalo","-",IF($E$10="Risco do Consumidor",$E$7+D289*$K$7,$E$7-D289*$K$7))</f>
        <v>93.700348192613745</v>
      </c>
      <c r="F289" s="87">
        <f ca="1">IF('Avaliacao de Conformidade'!$I$19&lt;&gt;"intervalo","-",IF($E$10="Risco do Consumidor",$E$8-D289*$K$8,$E$8+D289*$K$8))</f>
        <v>105.47735220902764</v>
      </c>
      <c r="G289" s="72">
        <f t="shared" ca="1" si="13"/>
        <v>5.0026246316739881E-2</v>
      </c>
      <c r="H289" s="72">
        <f t="shared" ca="1" si="14"/>
        <v>5.0026255425312693E-2</v>
      </c>
      <c r="I289" s="72">
        <f t="shared" ca="1" si="15"/>
        <v>5.0026250871026287E-2</v>
      </c>
    </row>
    <row r="290" spans="3:9">
      <c r="C290" s="70">
        <v>275</v>
      </c>
      <c r="D290" s="73">
        <f ca="1">IF('Avaliacao de Conformidade'!$I$19&lt;&gt;"intervalo","-",IF(ABS($E$11-I288)&lt;=ABS($E$11-I289),D288+(RAND()-0.5)*$M$17/C290,D289+(RAND()-0.5)*$M$17/C290))</f>
        <v>1.64508548812702</v>
      </c>
      <c r="E290" s="87">
        <f ca="1">IF('Avaliacao de Conformidade'!$I$19&lt;&gt;"intervalo","-",IF($E$10="Risco do Consumidor",$E$7+D290*$K$7,$E$7-D290*$K$7))</f>
        <v>93.701442348285795</v>
      </c>
      <c r="F290" s="87">
        <f ca="1">IF('Avaliacao de Conformidade'!$I$19&lt;&gt;"intervalo","-",IF($E$10="Risco do Consumidor",$E$8-D290*$K$8,$E$8+D290*$K$8))</f>
        <v>105.47601490765069</v>
      </c>
      <c r="G290" s="72">
        <f t="shared" ca="1" si="13"/>
        <v>4.9976091409005642E-2</v>
      </c>
      <c r="H290" s="72">
        <f t="shared" ca="1" si="14"/>
        <v>4.9976100543286592E-2</v>
      </c>
      <c r="I290" s="72">
        <f t="shared" ca="1" si="15"/>
        <v>4.997609597614612E-2</v>
      </c>
    </row>
    <row r="291" spans="3:9">
      <c r="C291" s="70">
        <v>276</v>
      </c>
      <c r="D291" s="73">
        <f ca="1">IF('Avaliacao de Conformidade'!$I$19&lt;&gt;"intervalo","-",IF(ABS($E$11-I289)&lt;=ABS($E$11-I290),D289+(RAND()-0.5)*$M$17/C291,D290+(RAND()-0.5)*$M$17/C291))</f>
        <v>1.6453490402513176</v>
      </c>
      <c r="E291" s="87">
        <f ca="1">IF('Avaliacao de Conformidade'!$I$19&lt;&gt;"intervalo","-",IF($E$10="Risco do Consumidor",$E$7+D291*$K$7,$E$7-D291*$K$7))</f>
        <v>93.702035340565459</v>
      </c>
      <c r="F291" s="87">
        <f ca="1">IF('Avaliacao de Conformidade'!$I$19&lt;&gt;"intervalo","-",IF($E$10="Risco do Consumidor",$E$8-D291*$K$8,$E$8+D291*$K$8))</f>
        <v>105.47529013930888</v>
      </c>
      <c r="G291" s="72">
        <f t="shared" ca="1" si="13"/>
        <v>4.994892604683665E-2</v>
      </c>
      <c r="H291" s="72">
        <f t="shared" ca="1" si="14"/>
        <v>4.9948935195079883E-2</v>
      </c>
      <c r="I291" s="72">
        <f t="shared" ca="1" si="15"/>
        <v>4.9948930620958266E-2</v>
      </c>
    </row>
    <row r="292" spans="3:9">
      <c r="C292" s="70">
        <v>277</v>
      </c>
      <c r="D292" s="73">
        <f ca="1">IF('Avaliacao de Conformidade'!$I$19&lt;&gt;"intervalo","-",IF(ABS($E$11-I290)&lt;=ABS($E$11-I291),D290+(RAND()-0.5)*$M$17/C292,D291+(RAND()-0.5)*$M$17/C292))</f>
        <v>1.6449697846117803</v>
      </c>
      <c r="E292" s="87">
        <f ca="1">IF('Avaliacao de Conformidade'!$I$19&lt;&gt;"intervalo","-",IF($E$10="Risco do Consumidor",$E$7+D292*$K$7,$E$7-D292*$K$7))</f>
        <v>93.701182015376503</v>
      </c>
      <c r="F292" s="87">
        <f ca="1">IF('Avaliacao de Conformidade'!$I$19&lt;&gt;"intervalo","-",IF($E$10="Risco do Consumidor",$E$8-D292*$K$8,$E$8+D292*$K$8))</f>
        <v>105.4763330923176</v>
      </c>
      <c r="G292" s="72">
        <f t="shared" ca="1" si="13"/>
        <v>4.9988021149954744E-2</v>
      </c>
      <c r="H292" s="72">
        <f t="shared" ca="1" si="14"/>
        <v>4.9988030278112508E-2</v>
      </c>
      <c r="I292" s="72">
        <f t="shared" ca="1" si="15"/>
        <v>4.9988025714033629E-2</v>
      </c>
    </row>
    <row r="293" spans="3:9">
      <c r="C293" s="70">
        <v>278</v>
      </c>
      <c r="D293" s="73">
        <f ca="1">IF('Avaliacao de Conformidade'!$I$19&lt;&gt;"intervalo","-",IF(ABS($E$11-I291)&lt;=ABS($E$11-I292),D291+(RAND()-0.5)*$M$17/C293,D292+(RAND()-0.5)*$M$17/C293))</f>
        <v>1.6451182570642211</v>
      </c>
      <c r="E293" s="87">
        <f ca="1">IF('Avaliacao de Conformidade'!$I$19&lt;&gt;"intervalo","-",IF($E$10="Risco do Consumidor",$E$7+D293*$K$7,$E$7-D293*$K$7))</f>
        <v>93.701516078394491</v>
      </c>
      <c r="F293" s="87">
        <f ca="1">IF('Avaliacao de Conformidade'!$I$19&lt;&gt;"intervalo","-",IF($E$10="Risco do Consumidor",$E$8-D293*$K$8,$E$8+D293*$K$8))</f>
        <v>105.47592479307339</v>
      </c>
      <c r="G293" s="72">
        <f t="shared" ca="1" si="13"/>
        <v>4.9972713143508402E-2</v>
      </c>
      <c r="H293" s="72">
        <f t="shared" ca="1" si="14"/>
        <v>4.9972722279523853E-2</v>
      </c>
      <c r="I293" s="72">
        <f t="shared" ca="1" si="15"/>
        <v>4.9972717711516124E-2</v>
      </c>
    </row>
    <row r="294" spans="3:9">
      <c r="C294" s="70">
        <v>279</v>
      </c>
      <c r="D294" s="73">
        <f ca="1">IF('Avaliacao de Conformidade'!$I$19&lt;&gt;"intervalo","-",IF(ABS($E$11-I292)&lt;=ABS($E$11-I293),D292+(RAND()-0.5)*$M$17/C294,D293+(RAND()-0.5)*$M$17/C294))</f>
        <v>1.6448311145731476</v>
      </c>
      <c r="E294" s="87">
        <f ca="1">IF('Avaliacao de Conformidade'!$I$19&lt;&gt;"intervalo","-",IF($E$10="Risco do Consumidor",$E$7+D294*$K$7,$E$7-D294*$K$7))</f>
        <v>93.700870007789575</v>
      </c>
      <c r="F294" s="87">
        <f ca="1">IF('Avaliacao de Conformidade'!$I$19&lt;&gt;"intervalo","-",IF($E$10="Risco do Consumidor",$E$8-D294*$K$8,$E$8+D294*$K$8))</f>
        <v>105.47671443492385</v>
      </c>
      <c r="G294" s="72">
        <f t="shared" ca="1" si="13"/>
        <v>5.0002321871761443E-2</v>
      </c>
      <c r="H294" s="72">
        <f t="shared" ca="1" si="14"/>
        <v>5.0002330992585983E-2</v>
      </c>
      <c r="I294" s="72">
        <f t="shared" ca="1" si="15"/>
        <v>5.0002326432173713E-2</v>
      </c>
    </row>
    <row r="295" spans="3:9">
      <c r="C295" s="70">
        <v>280</v>
      </c>
      <c r="D295" s="73">
        <f ca="1">IF('Avaliacao de Conformidade'!$I$19&lt;&gt;"intervalo","-",IF(ABS($E$11-I293)&lt;=ABS($E$11-I294),D293+(RAND()-0.5)*$M$17/C295,D294+(RAND()-0.5)*$M$17/C295))</f>
        <v>1.6450557080509316</v>
      </c>
      <c r="E295" s="87">
        <f ca="1">IF('Avaliacao de Conformidade'!$I$19&lt;&gt;"intervalo","-",IF($E$10="Risco do Consumidor",$E$7+D295*$K$7,$E$7-D295*$K$7))</f>
        <v>93.701375343114591</v>
      </c>
      <c r="F295" s="87">
        <f ca="1">IF('Avaliacao de Conformidade'!$I$19&lt;&gt;"intervalo","-",IF($E$10="Risco do Consumidor",$E$8-D295*$K$8,$E$8+D295*$K$8))</f>
        <v>105.47609680285994</v>
      </c>
      <c r="G295" s="72">
        <f t="shared" ca="1" si="13"/>
        <v>4.9979161700212688E-2</v>
      </c>
      <c r="H295" s="72">
        <f t="shared" ca="1" si="14"/>
        <v>4.9979170832917343E-2</v>
      </c>
      <c r="I295" s="72">
        <f t="shared" ca="1" si="15"/>
        <v>4.9979166266565012E-2</v>
      </c>
    </row>
    <row r="296" spans="3:9">
      <c r="C296" s="70">
        <v>281</v>
      </c>
      <c r="D296" s="73">
        <f ca="1">IF('Avaliacao de Conformidade'!$I$19&lt;&gt;"intervalo","-",IF(ABS($E$11-I294)&lt;=ABS($E$11-I295),D294+(RAND()-0.5)*$M$17/C296,D295+(RAND()-0.5)*$M$17/C296))</f>
        <v>1.6449041218957496</v>
      </c>
      <c r="E296" s="87">
        <f ca="1">IF('Avaliacao de Conformidade'!$I$19&lt;&gt;"intervalo","-",IF($E$10="Risco do Consumidor",$E$7+D296*$K$7,$E$7-D296*$K$7))</f>
        <v>93.701034274265439</v>
      </c>
      <c r="F296" s="87">
        <f ca="1">IF('Avaliacao de Conformidade'!$I$19&lt;&gt;"intervalo","-",IF($E$10="Risco do Consumidor",$E$8-D296*$K$8,$E$8+D296*$K$8))</f>
        <v>105.47651366478669</v>
      </c>
      <c r="G296" s="72">
        <f t="shared" ca="1" si="13"/>
        <v>4.9994792388073001E-2</v>
      </c>
      <c r="H296" s="72">
        <f t="shared" ca="1" si="14"/>
        <v>4.9994801512758015E-2</v>
      </c>
      <c r="I296" s="72">
        <f t="shared" ca="1" si="15"/>
        <v>4.9994796950415504E-2</v>
      </c>
    </row>
    <row r="297" spans="3:9">
      <c r="C297" s="70">
        <v>282</v>
      </c>
      <c r="D297" s="73">
        <f ca="1">IF('Avaliacao de Conformidade'!$I$19&lt;&gt;"intervalo","-",IF(ABS($E$11-I295)&lt;=ABS($E$11-I296),D295+(RAND()-0.5)*$M$17/C297,D296+(RAND()-0.5)*$M$17/C297))</f>
        <v>1.6446041396572282</v>
      </c>
      <c r="E297" s="87">
        <f ca="1">IF('Avaliacao de Conformidade'!$I$19&lt;&gt;"intervalo","-",IF($E$10="Risco do Consumidor",$E$7+D297*$K$7,$E$7-D297*$K$7))</f>
        <v>93.700359314228763</v>
      </c>
      <c r="F297" s="87">
        <f ca="1">IF('Avaliacao de Conformidade'!$I$19&lt;&gt;"intervalo","-",IF($E$10="Risco do Consumidor",$E$8-D297*$K$8,$E$8+D297*$K$8))</f>
        <v>105.47733861594263</v>
      </c>
      <c r="G297" s="72">
        <f t="shared" ca="1" si="13"/>
        <v>5.0025736312152888E-2</v>
      </c>
      <c r="H297" s="72">
        <f t="shared" ca="1" si="14"/>
        <v>5.0025745420986985E-2</v>
      </c>
      <c r="I297" s="72">
        <f t="shared" ca="1" si="15"/>
        <v>5.002574086656994E-2</v>
      </c>
    </row>
    <row r="298" spans="3:9">
      <c r="C298" s="70">
        <v>283</v>
      </c>
      <c r="D298" s="73">
        <f ca="1">IF('Avaliacao de Conformidade'!$I$19&lt;&gt;"intervalo","-",IF(ABS($E$11-I296)&lt;=ABS($E$11-I297),D296+(RAND()-0.5)*$M$17/C298,D297+(RAND()-0.5)*$M$17/C298))</f>
        <v>1.6447078074463706</v>
      </c>
      <c r="E298" s="87">
        <f ca="1">IF('Avaliacao de Conformidade'!$I$19&lt;&gt;"intervalo","-",IF($E$10="Risco do Consumidor",$E$7+D298*$K$7,$E$7-D298*$K$7))</f>
        <v>93.700592566754338</v>
      </c>
      <c r="F298" s="87">
        <f ca="1">IF('Avaliacao de Conformidade'!$I$19&lt;&gt;"intervalo","-",IF($E$10="Risco do Consumidor",$E$8-D298*$K$8,$E$8+D298*$K$8))</f>
        <v>105.47705352952248</v>
      </c>
      <c r="G298" s="72">
        <f t="shared" ca="1" si="13"/>
        <v>5.0015040991933872E-2</v>
      </c>
      <c r="H298" s="72">
        <f t="shared" ca="1" si="14"/>
        <v>5.0015050106242617E-2</v>
      </c>
      <c r="I298" s="72">
        <f t="shared" ca="1" si="15"/>
        <v>5.0015045549088241E-2</v>
      </c>
    </row>
    <row r="299" spans="3:9">
      <c r="C299" s="70">
        <v>284</v>
      </c>
      <c r="D299" s="73">
        <f ca="1">IF('Avaliacao de Conformidade'!$I$19&lt;&gt;"intervalo","-",IF(ABS($E$11-I297)&lt;=ABS($E$11-I298),D297+(RAND()-0.5)*$M$17/C299,D298+(RAND()-0.5)*$M$17/C299))</f>
        <v>1.6448271855179042</v>
      </c>
      <c r="E299" s="87">
        <f ca="1">IF('Avaliacao de Conformidade'!$I$19&lt;&gt;"intervalo","-",IF($E$10="Risco do Consumidor",$E$7+D299*$K$7,$E$7-D299*$K$7))</f>
        <v>93.700861167415283</v>
      </c>
      <c r="F299" s="87">
        <f ca="1">IF('Avaliacao de Conformidade'!$I$19&lt;&gt;"intervalo","-",IF($E$10="Risco do Consumidor",$E$8-D299*$K$8,$E$8+D299*$K$8))</f>
        <v>105.47672523982577</v>
      </c>
      <c r="G299" s="72">
        <f t="shared" ca="1" si="13"/>
        <v>5.0002727113704751E-2</v>
      </c>
      <c r="H299" s="72">
        <f t="shared" ca="1" si="14"/>
        <v>5.0002736234321839E-2</v>
      </c>
      <c r="I299" s="72">
        <f t="shared" ca="1" si="15"/>
        <v>5.0002731674013298E-2</v>
      </c>
    </row>
    <row r="300" spans="3:9">
      <c r="C300" s="70">
        <v>285</v>
      </c>
      <c r="D300" s="73">
        <f ca="1">IF('Avaliacao de Conformidade'!$I$19&lt;&gt;"intervalo","-",IF(ABS($E$11-I298)&lt;=ABS($E$11-I299),D298+(RAND()-0.5)*$M$17/C300,D299+(RAND()-0.5)*$M$17/C300))</f>
        <v>1.644907242162351</v>
      </c>
      <c r="E300" s="87">
        <f ca="1">IF('Avaliacao de Conformidade'!$I$19&lt;&gt;"intervalo","-",IF($E$10="Risco do Consumidor",$E$7+D300*$K$7,$E$7-D300*$K$7))</f>
        <v>93.701041294865291</v>
      </c>
      <c r="F300" s="87">
        <f ca="1">IF('Avaliacao de Conformidade'!$I$19&lt;&gt;"intervalo","-",IF($E$10="Risco do Consumidor",$E$8-D300*$K$8,$E$8+D300*$K$8))</f>
        <v>105.47650508405354</v>
      </c>
      <c r="G300" s="72">
        <f t="shared" ca="1" si="13"/>
        <v>4.9994470604932603E-2</v>
      </c>
      <c r="H300" s="72">
        <f t="shared" ca="1" si="14"/>
        <v>4.999447972978268E-2</v>
      </c>
      <c r="I300" s="72">
        <f t="shared" ca="1" si="15"/>
        <v>4.9994475167357638E-2</v>
      </c>
    </row>
    <row r="301" spans="3:9">
      <c r="C301" s="70">
        <v>286</v>
      </c>
      <c r="D301" s="73">
        <f ca="1">IF('Avaliacao de Conformidade'!$I$19&lt;&gt;"intervalo","-",IF(ABS($E$11-I299)&lt;=ABS($E$11-I300),D299+(RAND()-0.5)*$M$17/C301,D300+(RAND()-0.5)*$M$17/C301))</f>
        <v>1.6448527224271603</v>
      </c>
      <c r="E301" s="87">
        <f ca="1">IF('Avaliacao de Conformidade'!$I$19&lt;&gt;"intervalo","-",IF($E$10="Risco do Consumidor",$E$7+D301*$K$7,$E$7-D301*$K$7))</f>
        <v>93.700918625461114</v>
      </c>
      <c r="F301" s="87">
        <f ca="1">IF('Avaliacao de Conformidade'!$I$19&lt;&gt;"intervalo","-",IF($E$10="Risco do Consumidor",$E$8-D301*$K$8,$E$8+D301*$K$8))</f>
        <v>105.47665501332531</v>
      </c>
      <c r="G301" s="72">
        <f t="shared" ca="1" si="13"/>
        <v>5.0000093288981168E-2</v>
      </c>
      <c r="H301" s="72">
        <f t="shared" ca="1" si="14"/>
        <v>5.0000102410948453E-2</v>
      </c>
      <c r="I301" s="72">
        <f t="shared" ca="1" si="15"/>
        <v>5.0000097849964814E-2</v>
      </c>
    </row>
    <row r="302" spans="3:9">
      <c r="C302" s="70">
        <v>287</v>
      </c>
      <c r="D302" s="73">
        <f ca="1">IF('Avaliacao de Conformidade'!$I$19&lt;&gt;"intervalo","-",IF(ABS($E$11-I300)&lt;=ABS($E$11-I301),D300+(RAND()-0.5)*$M$17/C302,D301+(RAND()-0.5)*$M$17/C302))</f>
        <v>1.6445804297700761</v>
      </c>
      <c r="E302" s="87">
        <f ca="1">IF('Avaliacao de Conformidade'!$I$19&lt;&gt;"intervalo","-",IF($E$10="Risco do Consumidor",$E$7+D302*$K$7,$E$7-D302*$K$7))</f>
        <v>93.700305966982668</v>
      </c>
      <c r="F302" s="87">
        <f ca="1">IF('Avaliacao de Conformidade'!$I$19&lt;&gt;"intervalo","-",IF($E$10="Risco do Consumidor",$E$8-D302*$K$8,$E$8+D302*$K$8))</f>
        <v>105.47740381813229</v>
      </c>
      <c r="G302" s="72">
        <f t="shared" ca="1" si="13"/>
        <v>5.0028182697865298E-2</v>
      </c>
      <c r="H302" s="72">
        <f t="shared" ca="1" si="14"/>
        <v>5.0028191805447278E-2</v>
      </c>
      <c r="I302" s="72">
        <f t="shared" ca="1" si="15"/>
        <v>5.0028187251656288E-2</v>
      </c>
    </row>
    <row r="303" spans="3:9">
      <c r="C303" s="70">
        <v>288</v>
      </c>
      <c r="D303" s="73">
        <f ca="1">IF('Avaliacao de Conformidade'!$I$19&lt;&gt;"intervalo","-",IF(ABS($E$11-I301)&lt;=ABS($E$11-I302),D301+(RAND()-0.5)*$M$17/C303,D302+(RAND()-0.5)*$M$17/C303))</f>
        <v>1.6449199676021804</v>
      </c>
      <c r="E303" s="87">
        <f ca="1">IF('Avaliacao de Conformidade'!$I$19&lt;&gt;"intervalo","-",IF($E$10="Risco do Consumidor",$E$7+D303*$K$7,$E$7-D303*$K$7))</f>
        <v>93.701069927104911</v>
      </c>
      <c r="F303" s="87">
        <f ca="1">IF('Avaliacao de Conformidade'!$I$19&lt;&gt;"intervalo","-",IF($E$10="Risco do Consumidor",$E$8-D303*$K$8,$E$8+D303*$K$8))</f>
        <v>105.47647008909401</v>
      </c>
      <c r="G303" s="72">
        <f t="shared" ca="1" si="13"/>
        <v>4.9993158288021852E-2</v>
      </c>
      <c r="H303" s="72">
        <f t="shared" ca="1" si="14"/>
        <v>4.9993167413545009E-2</v>
      </c>
      <c r="I303" s="72">
        <f t="shared" ca="1" si="15"/>
        <v>4.9993162850783431E-2</v>
      </c>
    </row>
    <row r="304" spans="3:9">
      <c r="C304" s="70">
        <v>289</v>
      </c>
      <c r="D304" s="73">
        <f ca="1">IF('Avaliacao de Conformidade'!$I$19&lt;&gt;"intervalo","-",IF(ABS($E$11-I302)&lt;=ABS($E$11-I303),D302+(RAND()-0.5)*$M$17/C304,D303+(RAND()-0.5)*$M$17/C304))</f>
        <v>1.6449292080907147</v>
      </c>
      <c r="E304" s="87">
        <f ca="1">IF('Avaliacao de Conformidade'!$I$19&lt;&gt;"intervalo","-",IF($E$10="Risco do Consumidor",$E$7+D304*$K$7,$E$7-D304*$K$7))</f>
        <v>93.701090718204114</v>
      </c>
      <c r="F304" s="87">
        <f ca="1">IF('Avaliacao de Conformidade'!$I$19&lt;&gt;"intervalo","-",IF($E$10="Risco do Consumidor",$E$8-D304*$K$8,$E$8+D304*$K$8))</f>
        <v>105.47644467775054</v>
      </c>
      <c r="G304" s="72">
        <f t="shared" ca="1" si="13"/>
        <v>4.9992205375552622E-2</v>
      </c>
      <c r="H304" s="72">
        <f t="shared" ca="1" si="14"/>
        <v>4.999221450156438E-2</v>
      </c>
      <c r="I304" s="72">
        <f t="shared" ca="1" si="15"/>
        <v>4.9992209938558504E-2</v>
      </c>
    </row>
    <row r="305" spans="3:9">
      <c r="C305" s="70">
        <v>290</v>
      </c>
      <c r="D305" s="73">
        <f ca="1">IF('Avaliacao de Conformidade'!$I$19&lt;&gt;"intervalo","-",IF(ABS($E$11-I303)&lt;=ABS($E$11-I304),D303+(RAND()-0.5)*$M$17/C305,D304+(RAND()-0.5)*$M$17/C305))</f>
        <v>1.6448592894855127</v>
      </c>
      <c r="E305" s="87">
        <f ca="1">IF('Avaliacao de Conformidade'!$I$19&lt;&gt;"intervalo","-",IF($E$10="Risco do Consumidor",$E$7+D305*$K$7,$E$7-D305*$K$7))</f>
        <v>93.700933401342411</v>
      </c>
      <c r="F305" s="87">
        <f ca="1">IF('Avaliacao de Conformidade'!$I$19&lt;&gt;"intervalo","-",IF($E$10="Risco do Consumidor",$E$8-D305*$K$8,$E$8+D305*$K$8))</f>
        <v>105.47663695391483</v>
      </c>
      <c r="G305" s="72">
        <f t="shared" ca="1" si="13"/>
        <v>4.9999415993862845E-2</v>
      </c>
      <c r="H305" s="72">
        <f t="shared" ca="1" si="14"/>
        <v>4.9999425116177117E-2</v>
      </c>
      <c r="I305" s="72">
        <f t="shared" ca="1" si="15"/>
        <v>4.9999420555019977E-2</v>
      </c>
    </row>
    <row r="306" spans="3:9">
      <c r="C306" s="70">
        <v>291</v>
      </c>
      <c r="D306" s="73">
        <f ca="1">IF('Avaliacao de Conformidade'!$I$19&lt;&gt;"intervalo","-",IF(ABS($E$11-I304)&lt;=ABS($E$11-I305),D304+(RAND()-0.5)*$M$17/C306,D305+(RAND()-0.5)*$M$17/C306))</f>
        <v>1.6448019017798101</v>
      </c>
      <c r="E306" s="87">
        <f ca="1">IF('Avaliacao de Conformidade'!$I$19&lt;&gt;"intervalo","-",IF($E$10="Risco do Consumidor",$E$7+D306*$K$7,$E$7-D306*$K$7))</f>
        <v>93.700804279004572</v>
      </c>
      <c r="F306" s="87">
        <f ca="1">IF('Avaliacao de Conformidade'!$I$19&lt;&gt;"intervalo","-",IF($E$10="Risco do Consumidor",$E$8-D306*$K$8,$E$8+D306*$K$8))</f>
        <v>105.47679477010553</v>
      </c>
      <c r="G306" s="72">
        <f t="shared" ca="1" si="13"/>
        <v>5.0005334935864149E-2</v>
      </c>
      <c r="H306" s="72">
        <f t="shared" ca="1" si="14"/>
        <v>5.0005344055144806E-2</v>
      </c>
      <c r="I306" s="72">
        <f t="shared" ca="1" si="15"/>
        <v>5.0005339495504481E-2</v>
      </c>
    </row>
    <row r="307" spans="3:9">
      <c r="C307" s="70">
        <v>292</v>
      </c>
      <c r="D307" s="73">
        <f ca="1">IF('Avaliacao de Conformidade'!$I$19&lt;&gt;"intervalo","-",IF(ABS($E$11-I305)&lt;=ABS($E$11-I306),D305+(RAND()-0.5)*$M$17/C307,D306+(RAND()-0.5)*$M$17/C307))</f>
        <v>1.6449752212927833</v>
      </c>
      <c r="E307" s="87">
        <f ca="1">IF('Avaliacao de Conformidade'!$I$19&lt;&gt;"intervalo","-",IF($E$10="Risco do Consumidor",$E$7+D307*$K$7,$E$7-D307*$K$7))</f>
        <v>93.701194247908759</v>
      </c>
      <c r="F307" s="87">
        <f ca="1">IF('Avaliacao de Conformidade'!$I$19&lt;&gt;"intervalo","-",IF($E$10="Risco do Consumidor",$E$8-D307*$K$8,$E$8+D307*$K$8))</f>
        <v>105.47631814144485</v>
      </c>
      <c r="G307" s="72">
        <f t="shared" ca="1" si="13"/>
        <v>4.9987460544009987E-2</v>
      </c>
      <c r="H307" s="72">
        <f t="shared" ca="1" si="14"/>
        <v>4.9987469672455473E-2</v>
      </c>
      <c r="I307" s="72">
        <f t="shared" ca="1" si="15"/>
        <v>4.998746510823273E-2</v>
      </c>
    </row>
    <row r="308" spans="3:9">
      <c r="C308" s="70">
        <v>293</v>
      </c>
      <c r="D308" s="73">
        <f ca="1">IF('Avaliacao de Conformidade'!$I$19&lt;&gt;"intervalo","-",IF(ABS($E$11-I306)&lt;=ABS($E$11-I307),D306+(RAND()-0.5)*$M$17/C308,D307+(RAND()-0.5)*$M$17/C308))</f>
        <v>1.6445997169107762</v>
      </c>
      <c r="E308" s="87">
        <f ca="1">IF('Avaliacao de Conformidade'!$I$19&lt;&gt;"intervalo","-",IF($E$10="Risco do Consumidor",$E$7+D308*$K$7,$E$7-D308*$K$7))</f>
        <v>93.700349363049241</v>
      </c>
      <c r="F308" s="87">
        <f ca="1">IF('Avaliacao de Conformidade'!$I$19&lt;&gt;"intervalo","-",IF($E$10="Risco do Consumidor",$E$8-D308*$K$8,$E$8+D308*$K$8))</f>
        <v>105.47735077849536</v>
      </c>
      <c r="G308" s="72">
        <f t="shared" ca="1" si="13"/>
        <v>5.0026192643811793E-2</v>
      </c>
      <c r="H308" s="72">
        <f t="shared" ca="1" si="14"/>
        <v>5.0026201752411834E-2</v>
      </c>
      <c r="I308" s="72">
        <f t="shared" ca="1" si="15"/>
        <v>5.0026197198111813E-2</v>
      </c>
    </row>
    <row r="309" spans="3:9">
      <c r="C309" s="70">
        <v>294</v>
      </c>
      <c r="D309" s="73">
        <f ca="1">IF('Avaliacao de Conformidade'!$I$19&lt;&gt;"intervalo","-",IF(ABS($E$11-I307)&lt;=ABS($E$11-I308),D307+(RAND()-0.5)*$M$17/C309,D308+(RAND()-0.5)*$M$17/C309))</f>
        <v>1.6450855426518425</v>
      </c>
      <c r="E309" s="87">
        <f ca="1">IF('Avaliacao de Conformidade'!$I$19&lt;&gt;"intervalo","-",IF($E$10="Risco do Consumidor",$E$7+D309*$K$7,$E$7-D309*$K$7))</f>
        <v>93.70144247096664</v>
      </c>
      <c r="F309" s="87">
        <f ca="1">IF('Avaliacao de Conformidade'!$I$19&lt;&gt;"intervalo","-",IF($E$10="Risco do Consumidor",$E$8-D309*$K$8,$E$8+D309*$K$8))</f>
        <v>105.47601475770743</v>
      </c>
      <c r="G309" s="72">
        <f t="shared" ca="1" si="13"/>
        <v>4.9976085787698056E-2</v>
      </c>
      <c r="H309" s="72">
        <f t="shared" ca="1" si="14"/>
        <v>4.9976094921981615E-2</v>
      </c>
      <c r="I309" s="72">
        <f t="shared" ca="1" si="15"/>
        <v>4.9976090354839839E-2</v>
      </c>
    </row>
    <row r="310" spans="3:9">
      <c r="C310" s="70">
        <v>295</v>
      </c>
      <c r="D310" s="73">
        <f ca="1">IF('Avaliacao de Conformidade'!$I$19&lt;&gt;"intervalo","-",IF(ABS($E$11-I308)&lt;=ABS($E$11-I309),D308+(RAND()-0.5)*$M$17/C310,D309+(RAND()-0.5)*$M$17/C310))</f>
        <v>1.6452419358814971</v>
      </c>
      <c r="E310" s="87">
        <f ca="1">IF('Avaliacao de Conformidade'!$I$19&lt;&gt;"intervalo","-",IF($E$10="Risco do Consumidor",$E$7+D310*$K$7,$E$7-D310*$K$7))</f>
        <v>93.701794355733369</v>
      </c>
      <c r="F310" s="87">
        <f ca="1">IF('Avaliacao de Conformidade'!$I$19&lt;&gt;"intervalo","-",IF($E$10="Risco do Consumidor",$E$8-D310*$K$8,$E$8+D310*$K$8))</f>
        <v>105.47558467632588</v>
      </c>
      <c r="G310" s="72">
        <f t="shared" ca="1" si="13"/>
        <v>4.9959964298052863E-2</v>
      </c>
      <c r="H310" s="72">
        <f t="shared" ca="1" si="14"/>
        <v>4.9959973440619518E-2</v>
      </c>
      <c r="I310" s="72">
        <f t="shared" ca="1" si="15"/>
        <v>4.9959968869336194E-2</v>
      </c>
    </row>
    <row r="311" spans="3:9">
      <c r="C311" s="70">
        <v>296</v>
      </c>
      <c r="D311" s="73">
        <f ca="1">IF('Avaliacao de Conformidade'!$I$19&lt;&gt;"intervalo","-",IF(ABS($E$11-I309)&lt;=ABS($E$11-I310),D309+(RAND()-0.5)*$M$17/C311,D310+(RAND()-0.5)*$M$17/C311))</f>
        <v>1.645412122918203</v>
      </c>
      <c r="E311" s="87">
        <f ca="1">IF('Avaliacao de Conformidade'!$I$19&lt;&gt;"intervalo","-",IF($E$10="Risco do Consumidor",$E$7+D311*$K$7,$E$7-D311*$K$7))</f>
        <v>93.702177276565962</v>
      </c>
      <c r="F311" s="87">
        <f ca="1">IF('Avaliacao de Conformidade'!$I$19&lt;&gt;"intervalo","-",IF($E$10="Risco do Consumidor",$E$8-D311*$K$8,$E$8+D311*$K$8))</f>
        <v>105.47511666197494</v>
      </c>
      <c r="G311" s="72">
        <f t="shared" ca="1" si="13"/>
        <v>4.9942425613271314E-2</v>
      </c>
      <c r="H311" s="72">
        <f t="shared" ca="1" si="14"/>
        <v>4.9942434764859579E-2</v>
      </c>
      <c r="I311" s="72">
        <f t="shared" ca="1" si="15"/>
        <v>4.9942430189065447E-2</v>
      </c>
    </row>
    <row r="312" spans="3:9">
      <c r="C312" s="70">
        <v>297</v>
      </c>
      <c r="D312" s="73">
        <f ca="1">IF('Avaliacao de Conformidade'!$I$19&lt;&gt;"intervalo","-",IF(ABS($E$11-I310)&lt;=ABS($E$11-I311),D310+(RAND()-0.5)*$M$17/C312,D311+(RAND()-0.5)*$M$17/C312))</f>
        <v>1.6453956080433632</v>
      </c>
      <c r="E312" s="87">
        <f ca="1">IF('Avaliacao de Conformidade'!$I$19&lt;&gt;"intervalo","-",IF($E$10="Risco do Consumidor",$E$7+D312*$K$7,$E$7-D312*$K$7))</f>
        <v>93.70214011809756</v>
      </c>
      <c r="F312" s="87">
        <f ca="1">IF('Avaliacao de Conformidade'!$I$19&lt;&gt;"intervalo","-",IF($E$10="Risco do Consumidor",$E$8-D312*$K$8,$E$8+D312*$K$8))</f>
        <v>105.47516207788075</v>
      </c>
      <c r="G312" s="72">
        <f t="shared" ca="1" si="13"/>
        <v>4.994412734433723E-2</v>
      </c>
      <c r="H312" s="72">
        <f t="shared" ca="1" si="14"/>
        <v>4.9944136495049557E-2</v>
      </c>
      <c r="I312" s="72">
        <f t="shared" ca="1" si="15"/>
        <v>4.9944131919693394E-2</v>
      </c>
    </row>
    <row r="313" spans="3:9">
      <c r="C313" s="70">
        <v>298</v>
      </c>
      <c r="D313" s="73">
        <f ca="1">IF('Avaliacao de Conformidade'!$I$19&lt;&gt;"intervalo","-",IF(ABS($E$11-I311)&lt;=ABS($E$11-I312),D311+(RAND()-0.5)*$M$17/C313,D312+(RAND()-0.5)*$M$17/C313))</f>
        <v>1.6454025889646642</v>
      </c>
      <c r="E313" s="87">
        <f ca="1">IF('Avaliacao de Conformidade'!$I$19&lt;&gt;"intervalo","-",IF($E$10="Risco do Consumidor",$E$7+D313*$K$7,$E$7-D313*$K$7))</f>
        <v>93.702155825170493</v>
      </c>
      <c r="F313" s="87">
        <f ca="1">IF('Avaliacao de Conformidade'!$I$19&lt;&gt;"intervalo","-",IF($E$10="Risco do Consumidor",$E$8-D313*$K$8,$E$8+D313*$K$8))</f>
        <v>105.47514288034718</v>
      </c>
      <c r="G313" s="72">
        <f t="shared" ca="1" si="13"/>
        <v>4.9943408008348171E-2</v>
      </c>
      <c r="H313" s="72">
        <f t="shared" ca="1" si="14"/>
        <v>4.9943417159431007E-2</v>
      </c>
      <c r="I313" s="72">
        <f t="shared" ca="1" si="15"/>
        <v>4.9943412583889589E-2</v>
      </c>
    </row>
    <row r="314" spans="3:9">
      <c r="C314" s="70">
        <v>299</v>
      </c>
      <c r="D314" s="73">
        <f ca="1">IF('Avaliacao de Conformidade'!$I$19&lt;&gt;"intervalo","-",IF(ABS($E$11-I312)&lt;=ABS($E$11-I313),D312+(RAND()-0.5)*$M$17/C314,D313+(RAND()-0.5)*$M$17/C314))</f>
        <v>1.6454621395214377</v>
      </c>
      <c r="E314" s="87">
        <f ca="1">IF('Avaliacao de Conformidade'!$I$19&lt;&gt;"intervalo","-",IF($E$10="Risco do Consumidor",$E$7+D314*$K$7,$E$7-D314*$K$7))</f>
        <v>93.70228981392323</v>
      </c>
      <c r="F314" s="87">
        <f ca="1">IF('Avaliacao de Conformidade'!$I$19&lt;&gt;"intervalo","-",IF($E$10="Risco do Consumidor",$E$8-D314*$K$8,$E$8+D314*$K$8))</f>
        <v>105.47497911631605</v>
      </c>
      <c r="G314" s="72">
        <f t="shared" ca="1" si="13"/>
        <v>4.9937272068384171E-2</v>
      </c>
      <c r="H314" s="72">
        <f t="shared" ca="1" si="14"/>
        <v>4.9937281222625397E-2</v>
      </c>
      <c r="I314" s="72">
        <f t="shared" ca="1" si="15"/>
        <v>4.9937276645504784E-2</v>
      </c>
    </row>
    <row r="315" spans="3:9">
      <c r="C315" s="70">
        <v>300</v>
      </c>
      <c r="D315" s="73">
        <f ca="1">IF('Avaliacao de Conformidade'!$I$19&lt;&gt;"intervalo","-",IF(ABS($E$11-I313)&lt;=ABS($E$11-I314),D313+(RAND()-0.5)*$M$17/C315,D314+(RAND()-0.5)*$M$17/C315))</f>
        <v>1.6451434579432525</v>
      </c>
      <c r="E315" s="87">
        <f ca="1">IF('Avaliacao de Conformidade'!$I$19&lt;&gt;"intervalo","-",IF($E$10="Risco do Consumidor",$E$7+D315*$K$7,$E$7-D315*$K$7))</f>
        <v>93.701572780372317</v>
      </c>
      <c r="F315" s="87">
        <f ca="1">IF('Avaliacao de Conformidade'!$I$19&lt;&gt;"intervalo","-",IF($E$10="Risco do Consumidor",$E$8-D315*$K$8,$E$8+D315*$K$8))</f>
        <v>105.47585549065606</v>
      </c>
      <c r="G315" s="72">
        <f t="shared" ca="1" si="13"/>
        <v>4.9970115219744031E-2</v>
      </c>
      <c r="H315" s="72">
        <f t="shared" ca="1" si="14"/>
        <v>4.997012435709431E-2</v>
      </c>
      <c r="I315" s="72">
        <f t="shared" ca="1" si="15"/>
        <v>4.9970119788419171E-2</v>
      </c>
    </row>
    <row r="316" spans="3:9">
      <c r="C316" s="70">
        <v>301</v>
      </c>
      <c r="D316" s="73">
        <f ca="1">IF('Avaliacao de Conformidade'!$I$19&lt;&gt;"intervalo","-",IF(ABS($E$11-I314)&lt;=ABS($E$11-I315),D314+(RAND()-0.5)*$M$17/C316,D315+(RAND()-0.5)*$M$17/C316))</f>
        <v>1.6450533618878087</v>
      </c>
      <c r="E316" s="87">
        <f ca="1">IF('Avaliacao de Conformidade'!$I$19&lt;&gt;"intervalo","-",IF($E$10="Risco do Consumidor",$E$7+D316*$K$7,$E$7-D316*$K$7))</f>
        <v>93.70137006424757</v>
      </c>
      <c r="F316" s="87">
        <f ca="1">IF('Avaliacao de Conformidade'!$I$19&lt;&gt;"intervalo","-",IF($E$10="Risco do Consumidor",$E$8-D316*$K$8,$E$8+D316*$K$8))</f>
        <v>105.47610325480852</v>
      </c>
      <c r="G316" s="72">
        <f t="shared" ca="1" si="13"/>
        <v>4.9979403593293434E-2</v>
      </c>
      <c r="H316" s="72">
        <f t="shared" ca="1" si="14"/>
        <v>4.997941272587373E-2</v>
      </c>
      <c r="I316" s="72">
        <f t="shared" ca="1" si="15"/>
        <v>4.9979408159583585E-2</v>
      </c>
    </row>
    <row r="317" spans="3:9">
      <c r="C317" s="70">
        <v>302</v>
      </c>
      <c r="D317" s="73">
        <f ca="1">IF('Avaliacao de Conformidade'!$I$19&lt;&gt;"intervalo","-",IF(ABS($E$11-I315)&lt;=ABS($E$11-I316),D315+(RAND()-0.5)*$M$17/C317,D316+(RAND()-0.5)*$M$17/C317))</f>
        <v>1.645337482031149</v>
      </c>
      <c r="E317" s="87">
        <f ca="1">IF('Avaliacao de Conformidade'!$I$19&lt;&gt;"intervalo","-",IF($E$10="Risco do Consumidor",$E$7+D317*$K$7,$E$7-D317*$K$7))</f>
        <v>93.702009334570079</v>
      </c>
      <c r="F317" s="87">
        <f ca="1">IF('Avaliacao de Conformidade'!$I$19&lt;&gt;"intervalo","-",IF($E$10="Risco do Consumidor",$E$8-D317*$K$8,$E$8+D317*$K$8))</f>
        <v>105.47532192441435</v>
      </c>
      <c r="G317" s="72">
        <f t="shared" ca="1" si="13"/>
        <v>4.995011715145823E-2</v>
      </c>
      <c r="H317" s="72">
        <f t="shared" ca="1" si="14"/>
        <v>4.995012629908871E-2</v>
      </c>
      <c r="I317" s="72">
        <f t="shared" ca="1" si="15"/>
        <v>4.9950121725273466E-2</v>
      </c>
    </row>
    <row r="318" spans="3:9">
      <c r="C318" s="70">
        <v>303</v>
      </c>
      <c r="D318" s="73">
        <f ca="1">IF('Avaliacao de Conformidade'!$I$19&lt;&gt;"intervalo","-",IF(ABS($E$11-I316)&lt;=ABS($E$11-I317),D316+(RAND()-0.5)*$M$17/C318,D317+(RAND()-0.5)*$M$17/C318))</f>
        <v>1.6448988960590656</v>
      </c>
      <c r="E318" s="87">
        <f ca="1">IF('Avaliacao de Conformidade'!$I$19&lt;&gt;"intervalo","-",IF($E$10="Risco do Consumidor",$E$7+D318*$K$7,$E$7-D318*$K$7))</f>
        <v>93.701022516132895</v>
      </c>
      <c r="F318" s="87">
        <f ca="1">IF('Avaliacao de Conformidade'!$I$19&lt;&gt;"intervalo","-",IF($E$10="Risco do Consumidor",$E$8-D318*$K$8,$E$8+D318*$K$8))</f>
        <v>105.47652803583757</v>
      </c>
      <c r="G318" s="72">
        <f t="shared" ca="1" si="13"/>
        <v>4.9995331315638505E-2</v>
      </c>
      <c r="H318" s="72">
        <f t="shared" ca="1" si="14"/>
        <v>4.9995340440046887E-2</v>
      </c>
      <c r="I318" s="72">
        <f t="shared" ca="1" si="15"/>
        <v>4.9995335877842696E-2</v>
      </c>
    </row>
    <row r="319" spans="3:9">
      <c r="C319" s="70">
        <v>304</v>
      </c>
      <c r="D319" s="73">
        <f ca="1">IF('Avaliacao de Conformidade'!$I$19&lt;&gt;"intervalo","-",IF(ABS($E$11-I317)&lt;=ABS($E$11-I318),D317+(RAND()-0.5)*$M$17/C319,D318+(RAND()-0.5)*$M$17/C319))</f>
        <v>1.6448558100541077</v>
      </c>
      <c r="E319" s="87">
        <f ca="1">IF('Avaliacao de Conformidade'!$I$19&lt;&gt;"intervalo","-",IF($E$10="Risco do Consumidor",$E$7+D319*$K$7,$E$7-D319*$K$7))</f>
        <v>93.700925572621742</v>
      </c>
      <c r="F319" s="87">
        <f ca="1">IF('Avaliacao de Conformidade'!$I$19&lt;&gt;"intervalo","-",IF($E$10="Risco do Consumidor",$E$8-D319*$K$8,$E$8+D319*$K$8))</f>
        <v>105.4766465223512</v>
      </c>
      <c r="G319" s="72">
        <f t="shared" ca="1" si="13"/>
        <v>4.9999774844933731E-2</v>
      </c>
      <c r="H319" s="72">
        <f t="shared" ca="1" si="14"/>
        <v>4.99997839670639E-2</v>
      </c>
      <c r="I319" s="72">
        <f t="shared" ca="1" si="15"/>
        <v>4.9999779405998812E-2</v>
      </c>
    </row>
    <row r="320" spans="3:9">
      <c r="C320" s="70">
        <v>305</v>
      </c>
      <c r="D320" s="73">
        <f ca="1">IF('Avaliacao de Conformidade'!$I$19&lt;&gt;"intervalo","-",IF(ABS($E$11-I318)&lt;=ABS($E$11-I319),D318+(RAND()-0.5)*$M$17/C320,D319+(RAND()-0.5)*$M$17/C320))</f>
        <v>1.6447223330143739</v>
      </c>
      <c r="E320" s="87">
        <f ca="1">IF('Avaliacao de Conformidade'!$I$19&lt;&gt;"intervalo","-",IF($E$10="Risco do Consumidor",$E$7+D320*$K$7,$E$7-D320*$K$7))</f>
        <v>93.700625249282339</v>
      </c>
      <c r="F320" s="87">
        <f ca="1">IF('Avaliacao de Conformidade'!$I$19&lt;&gt;"intervalo","-",IF($E$10="Risco do Consumidor",$E$8-D320*$K$8,$E$8+D320*$K$8))</f>
        <v>105.47701358421047</v>
      </c>
      <c r="G320" s="72">
        <f t="shared" ca="1" si="13"/>
        <v>5.0013542546725721E-2</v>
      </c>
      <c r="H320" s="72">
        <f t="shared" ca="1" si="14"/>
        <v>5.0013551661801416E-2</v>
      </c>
      <c r="I320" s="72">
        <f t="shared" ca="1" si="15"/>
        <v>5.0013547104263568E-2</v>
      </c>
    </row>
    <row r="321" spans="3:9">
      <c r="C321" s="70">
        <v>306</v>
      </c>
      <c r="D321" s="73">
        <f ca="1">IF('Avaliacao de Conformidade'!$I$19&lt;&gt;"intervalo","-",IF(ABS($E$11-I319)&lt;=ABS($E$11-I320),D319+(RAND()-0.5)*$M$17/C321,D320+(RAND()-0.5)*$M$17/C321))</f>
        <v>1.6451094409944194</v>
      </c>
      <c r="E321" s="87">
        <f ca="1">IF('Avaliacao de Conformidade'!$I$19&lt;&gt;"intervalo","-",IF($E$10="Risco do Consumidor",$E$7+D321*$K$7,$E$7-D321*$K$7))</f>
        <v>93.70149624223744</v>
      </c>
      <c r="F321" s="87">
        <f ca="1">IF('Avaliacao de Conformidade'!$I$19&lt;&gt;"intervalo","-",IF($E$10="Risco do Consumidor",$E$8-D321*$K$8,$E$8+D321*$K$8))</f>
        <v>105.47594903726535</v>
      </c>
      <c r="G321" s="72">
        <f t="shared" ca="1" si="13"/>
        <v>4.9973622005381191E-2</v>
      </c>
      <c r="H321" s="72">
        <f t="shared" ca="1" si="14"/>
        <v>4.9973631140930265E-2</v>
      </c>
      <c r="I321" s="72">
        <f t="shared" ca="1" si="15"/>
        <v>4.9973626573155724E-2</v>
      </c>
    </row>
    <row r="322" spans="3:9">
      <c r="C322" s="70">
        <v>307</v>
      </c>
      <c r="D322" s="73">
        <f ca="1">IF('Avaliacao de Conformidade'!$I$19&lt;&gt;"intervalo","-",IF(ABS($E$11-I320)&lt;=ABS($E$11-I321),D320+(RAND()-0.5)*$M$17/C322,D321+(RAND()-0.5)*$M$17/C322))</f>
        <v>1.6447407306392618</v>
      </c>
      <c r="E322" s="87">
        <f ca="1">IF('Avaliacao de Conformidade'!$I$19&lt;&gt;"intervalo","-",IF($E$10="Risco do Consumidor",$E$7+D322*$K$7,$E$7-D322*$K$7))</f>
        <v>93.700666643938334</v>
      </c>
      <c r="F322" s="87">
        <f ca="1">IF('Avaliacao de Conformidade'!$I$19&lt;&gt;"intervalo","-",IF($E$10="Risco do Consumidor",$E$8-D322*$K$8,$E$8+D322*$K$8))</f>
        <v>105.47696299074202</v>
      </c>
      <c r="G322" s="72">
        <f t="shared" ca="1" si="13"/>
        <v>5.0011644714815097E-2</v>
      </c>
      <c r="H322" s="72">
        <f t="shared" ca="1" si="14"/>
        <v>5.001165383086259E-2</v>
      </c>
      <c r="I322" s="72">
        <f t="shared" ca="1" si="15"/>
        <v>5.001164927283884E-2</v>
      </c>
    </row>
    <row r="323" spans="3:9">
      <c r="C323" s="70">
        <v>308</v>
      </c>
      <c r="D323" s="73">
        <f ca="1">IF('Avaliacao de Conformidade'!$I$19&lt;&gt;"intervalo","-",IF(ABS($E$11-I321)&lt;=ABS($E$11-I322),D321+(RAND()-0.5)*$M$17/C323,D322+(RAND()-0.5)*$M$17/C323))</f>
        <v>1.6450476963663785</v>
      </c>
      <c r="E323" s="87">
        <f ca="1">IF('Avaliacao de Conformidade'!$I$19&lt;&gt;"intervalo","-",IF($E$10="Risco do Consumidor",$E$7+D323*$K$7,$E$7-D323*$K$7))</f>
        <v>93.701357316824357</v>
      </c>
      <c r="F323" s="87">
        <f ca="1">IF('Avaliacao de Conformidade'!$I$19&lt;&gt;"intervalo","-",IF($E$10="Risco do Consumidor",$E$8-D323*$K$8,$E$8+D323*$K$8))</f>
        <v>105.47611883499246</v>
      </c>
      <c r="G323" s="72">
        <f t="shared" ca="1" si="13"/>
        <v>4.9979987721247419E-2</v>
      </c>
      <c r="H323" s="72">
        <f t="shared" ca="1" si="14"/>
        <v>4.997999685352842E-2</v>
      </c>
      <c r="I323" s="72">
        <f t="shared" ca="1" si="15"/>
        <v>4.997999228738792E-2</v>
      </c>
    </row>
    <row r="324" spans="3:9">
      <c r="C324" s="70">
        <v>309</v>
      </c>
      <c r="D324" s="73">
        <f ca="1">IF('Avaliacao de Conformidade'!$I$19&lt;&gt;"intervalo","-",IF(ABS($E$11-I322)&lt;=ABS($E$11-I323),D322+(RAND()-0.5)*$M$17/C324,D323+(RAND()-0.5)*$M$17/C324))</f>
        <v>1.6446567155831626</v>
      </c>
      <c r="E324" s="87">
        <f ca="1">IF('Avaliacao de Conformidade'!$I$19&lt;&gt;"intervalo","-",IF($E$10="Risco do Consumidor",$E$7+D324*$K$7,$E$7-D324*$K$7))</f>
        <v>93.700477610062109</v>
      </c>
      <c r="F324" s="87">
        <f ca="1">IF('Avaliacao de Conformidade'!$I$19&lt;&gt;"intervalo","-",IF($E$10="Risco do Consumidor",$E$8-D324*$K$8,$E$8+D324*$K$8))</f>
        <v>105.4771940321463</v>
      </c>
      <c r="G324" s="72">
        <f t="shared" ca="1" si="13"/>
        <v>5.0020311869386345E-2</v>
      </c>
      <c r="H324" s="72">
        <f t="shared" ca="1" si="14"/>
        <v>5.0020320980995917E-2</v>
      </c>
      <c r="I324" s="72">
        <f t="shared" ca="1" si="15"/>
        <v>5.0020316425191128E-2</v>
      </c>
    </row>
    <row r="325" spans="3:9">
      <c r="C325" s="70">
        <v>310</v>
      </c>
      <c r="D325" s="73">
        <f ca="1">IF('Avaliacao de Conformidade'!$I$19&lt;&gt;"intervalo","-",IF(ABS($E$11-I323)&lt;=ABS($E$11-I324),D323+(RAND()-0.5)*$M$17/C325,D324+(RAND()-0.5)*$M$17/C325))</f>
        <v>1.6449431481400709</v>
      </c>
      <c r="E325" s="87">
        <f ca="1">IF('Avaliacao de Conformidade'!$I$19&lt;&gt;"intervalo","-",IF($E$10="Risco do Consumidor",$E$7+D325*$K$7,$E$7-D325*$K$7))</f>
        <v>93.701122083315155</v>
      </c>
      <c r="F325" s="87">
        <f ca="1">IF('Avaliacao de Conformidade'!$I$19&lt;&gt;"intervalo","-",IF($E$10="Risco do Consumidor",$E$8-D325*$K$8,$E$8+D325*$K$8))</f>
        <v>105.47640634261481</v>
      </c>
      <c r="G325" s="72">
        <f t="shared" ca="1" si="13"/>
        <v>4.9990767854847136E-2</v>
      </c>
      <c r="H325" s="72">
        <f t="shared" ca="1" si="14"/>
        <v>4.9990776981595937E-2</v>
      </c>
      <c r="I325" s="72">
        <f t="shared" ca="1" si="15"/>
        <v>4.9990772418221537E-2</v>
      </c>
    </row>
    <row r="326" spans="3:9">
      <c r="C326" s="70">
        <v>311</v>
      </c>
      <c r="D326" s="73">
        <f ca="1">IF('Avaliacao de Conformidade'!$I$19&lt;&gt;"intervalo","-",IF(ABS($E$11-I324)&lt;=ABS($E$11-I325),D324+(RAND()-0.5)*$M$17/C326,D325+(RAND()-0.5)*$M$17/C326))</f>
        <v>1.6450901496923582</v>
      </c>
      <c r="E326" s="87">
        <f ca="1">IF('Avaliacao de Conformidade'!$I$19&lt;&gt;"intervalo","-",IF($E$10="Risco do Consumidor",$E$7+D326*$K$7,$E$7-D326*$K$7))</f>
        <v>93.701452836807803</v>
      </c>
      <c r="F326" s="87">
        <f ca="1">IF('Avaliacao de Conformidade'!$I$19&lt;&gt;"intervalo","-",IF($E$10="Risco do Consumidor",$E$8-D326*$K$8,$E$8+D326*$K$8))</f>
        <v>105.47600208834602</v>
      </c>
      <c r="G326" s="72">
        <f t="shared" ca="1" si="13"/>
        <v>4.9975610820656477E-2</v>
      </c>
      <c r="H326" s="72">
        <f t="shared" ca="1" si="14"/>
        <v>4.9975619955184375E-2</v>
      </c>
      <c r="I326" s="72">
        <f t="shared" ca="1" si="15"/>
        <v>4.9975615387920426E-2</v>
      </c>
    </row>
    <row r="327" spans="3:9">
      <c r="C327" s="70">
        <v>312</v>
      </c>
      <c r="D327" s="73">
        <f ca="1">IF('Avaliacao de Conformidade'!$I$19&lt;&gt;"intervalo","-",IF(ABS($E$11-I325)&lt;=ABS($E$11-I326),D325+(RAND()-0.5)*$M$17/C327,D326+(RAND()-0.5)*$M$17/C327))</f>
        <v>1.6447145735115949</v>
      </c>
      <c r="E327" s="87">
        <f ca="1">IF('Avaliacao de Conformidade'!$I$19&lt;&gt;"intervalo","-",IF($E$10="Risco do Consumidor",$E$7+D327*$K$7,$E$7-D327*$K$7))</f>
        <v>93.700607790401094</v>
      </c>
      <c r="F327" s="87">
        <f ca="1">IF('Avaliacao de Conformidade'!$I$19&lt;&gt;"intervalo","-",IF($E$10="Risco do Consumidor",$E$8-D327*$K$8,$E$8+D327*$K$8))</f>
        <v>105.47703492284312</v>
      </c>
      <c r="G327" s="72">
        <f t="shared" ca="1" si="13"/>
        <v>5.0014343005961158E-2</v>
      </c>
      <c r="H327" s="72">
        <f t="shared" ca="1" si="14"/>
        <v>5.0014352120627596E-2</v>
      </c>
      <c r="I327" s="72">
        <f t="shared" ca="1" si="15"/>
        <v>5.0014347563294377E-2</v>
      </c>
    </row>
    <row r="328" spans="3:9">
      <c r="C328" s="70">
        <v>313</v>
      </c>
      <c r="D328" s="73">
        <f ca="1">IF('Avaliacao de Conformidade'!$I$19&lt;&gt;"intervalo","-",IF(ABS($E$11-I326)&lt;=ABS($E$11-I327),D326+(RAND()-0.5)*$M$17/C328,D327+(RAND()-0.5)*$M$17/C328))</f>
        <v>1.644545450571433</v>
      </c>
      <c r="E328" s="87">
        <f ca="1">IF('Avaliacao de Conformidade'!$I$19&lt;&gt;"intervalo","-",IF($E$10="Risco do Consumidor",$E$7+D328*$K$7,$E$7-D328*$K$7))</f>
        <v>93.70022726378572</v>
      </c>
      <c r="F328" s="87">
        <f ca="1">IF('Avaliacao de Conformidade'!$I$19&lt;&gt;"intervalo","-",IF($E$10="Risco do Consumidor",$E$8-D328*$K$8,$E$8+D328*$K$8))</f>
        <v>105.47750001092857</v>
      </c>
      <c r="G328" s="72">
        <f t="shared" ca="1" si="13"/>
        <v>5.0031792025106263E-2</v>
      </c>
      <c r="H328" s="72">
        <f t="shared" ca="1" si="14"/>
        <v>5.0031801130842241E-2</v>
      </c>
      <c r="I328" s="72">
        <f t="shared" ca="1" si="15"/>
        <v>5.0031796577974255E-2</v>
      </c>
    </row>
    <row r="329" spans="3:9">
      <c r="C329" s="70">
        <v>314</v>
      </c>
      <c r="D329" s="73">
        <f ca="1">IF('Avaliacao de Conformidade'!$I$19&lt;&gt;"intervalo","-",IF(ABS($E$11-I327)&lt;=ABS($E$11-I328),D327+(RAND()-0.5)*$M$17/C329,D328+(RAND()-0.5)*$M$17/C329))</f>
        <v>1.6447262429355474</v>
      </c>
      <c r="E329" s="87">
        <f ca="1">IF('Avaliacao de Conformidade'!$I$19&lt;&gt;"intervalo","-",IF($E$10="Risco do Consumidor",$E$7+D329*$K$7,$E$7-D329*$K$7))</f>
        <v>93.700634046604975</v>
      </c>
      <c r="F329" s="87">
        <f ca="1">IF('Avaliacao de Conformidade'!$I$19&lt;&gt;"intervalo","-",IF($E$10="Risco do Consumidor",$E$8-D329*$K$8,$E$8+D329*$K$8))</f>
        <v>105.47700283192725</v>
      </c>
      <c r="G329" s="72">
        <f t="shared" ca="1" si="13"/>
        <v>5.0013139208706779E-2</v>
      </c>
      <c r="H329" s="72">
        <f t="shared" ca="1" si="14"/>
        <v>5.0013148323989225E-2</v>
      </c>
      <c r="I329" s="72">
        <f t="shared" ca="1" si="15"/>
        <v>5.0013143766348002E-2</v>
      </c>
    </row>
    <row r="330" spans="3:9">
      <c r="C330" s="70">
        <v>315</v>
      </c>
      <c r="D330" s="73">
        <f ca="1">IF('Avaliacao de Conformidade'!$I$19&lt;&gt;"intervalo","-",IF(ABS($E$11-I328)&lt;=ABS($E$11-I329),D328+(RAND()-0.5)*$M$17/C330,D329+(RAND()-0.5)*$M$17/C330))</f>
        <v>1.6448712511946979</v>
      </c>
      <c r="E330" s="87">
        <f ca="1">IF('Avaliacao de Conformidade'!$I$19&lt;&gt;"intervalo","-",IF($E$10="Risco do Consumidor",$E$7+D330*$K$7,$E$7-D330*$K$7))</f>
        <v>93.70096031518807</v>
      </c>
      <c r="F330" s="87">
        <f ca="1">IF('Avaliacao de Conformidade'!$I$19&lt;&gt;"intervalo","-",IF($E$10="Risco do Consumidor",$E$8-D330*$K$8,$E$8+D330*$K$8))</f>
        <v>105.47660405921458</v>
      </c>
      <c r="G330" s="72">
        <f t="shared" ca="1" si="13"/>
        <v>4.9998182338953277E-2</v>
      </c>
      <c r="H330" s="72">
        <f t="shared" ca="1" si="14"/>
        <v>4.9998191461899801E-2</v>
      </c>
      <c r="I330" s="72">
        <f t="shared" ca="1" si="15"/>
        <v>4.9998186900426539E-2</v>
      </c>
    </row>
    <row r="331" spans="3:9">
      <c r="C331" s="70">
        <v>316</v>
      </c>
      <c r="D331" s="73">
        <f ca="1">IF('Avaliacao de Conformidade'!$I$19&lt;&gt;"intervalo","-",IF(ABS($E$11-I329)&lt;=ABS($E$11-I330),D329+(RAND()-0.5)*$M$17/C331,D330+(RAND()-0.5)*$M$17/C331))</f>
        <v>1.6450143168781779</v>
      </c>
      <c r="E331" s="87">
        <f ca="1">IF('Avaliacao de Conformidade'!$I$19&lt;&gt;"intervalo","-",IF($E$10="Risco do Consumidor",$E$7+D331*$K$7,$E$7-D331*$K$7))</f>
        <v>93.701282212975897</v>
      </c>
      <c r="F331" s="87">
        <f ca="1">IF('Avaliacao de Conformidade'!$I$19&lt;&gt;"intervalo","-",IF($E$10="Risco do Consumidor",$E$8-D331*$K$8,$E$8+D331*$K$8))</f>
        <v>105.47621062858501</v>
      </c>
      <c r="G331" s="72">
        <f t="shared" ca="1" si="13"/>
        <v>4.9983429331801721E-2</v>
      </c>
      <c r="H331" s="72">
        <f t="shared" ca="1" si="14"/>
        <v>4.9983438462315517E-2</v>
      </c>
      <c r="I331" s="72">
        <f t="shared" ca="1" si="15"/>
        <v>4.9983433897058616E-2</v>
      </c>
    </row>
    <row r="332" spans="3:9">
      <c r="C332" s="70">
        <v>317</v>
      </c>
      <c r="D332" s="73">
        <f ca="1">IF('Avaliacao de Conformidade'!$I$19&lt;&gt;"intervalo","-",IF(ABS($E$11-I330)&lt;=ABS($E$11-I331),D330+(RAND()-0.5)*$M$17/C332,D331+(RAND()-0.5)*$M$17/C332))</f>
        <v>1.6449448479245254</v>
      </c>
      <c r="E332" s="87">
        <f ca="1">IF('Avaliacao de Conformidade'!$I$19&lt;&gt;"intervalo","-",IF($E$10="Risco do Consumidor",$E$7+D332*$K$7,$E$7-D332*$K$7))</f>
        <v>93.701125907830189</v>
      </c>
      <c r="F332" s="87">
        <f ca="1">IF('Avaliacao de Conformidade'!$I$19&lt;&gt;"intervalo","-",IF($E$10="Risco do Consumidor",$E$8-D332*$K$8,$E$8+D332*$K$8))</f>
        <v>105.47640166820756</v>
      </c>
      <c r="G332" s="72">
        <f t="shared" ca="1" si="13"/>
        <v>4.9990592572546289E-2</v>
      </c>
      <c r="H332" s="72">
        <f t="shared" ca="1" si="14"/>
        <v>4.9990601699385399E-2</v>
      </c>
      <c r="I332" s="72">
        <f t="shared" ca="1" si="15"/>
        <v>4.9990597135965847E-2</v>
      </c>
    </row>
    <row r="333" spans="3:9">
      <c r="C333" s="70">
        <v>318</v>
      </c>
      <c r="D333" s="73">
        <f ca="1">IF('Avaliacao de Conformidade'!$I$19&lt;&gt;"intervalo","-",IF(ABS($E$11-I331)&lt;=ABS($E$11-I332),D331+(RAND()-0.5)*$M$17/C333,D332+(RAND()-0.5)*$M$17/C333))</f>
        <v>1.6447594195101933</v>
      </c>
      <c r="E333" s="87">
        <f ca="1">IF('Avaliacao de Conformidade'!$I$19&lt;&gt;"intervalo","-",IF($E$10="Risco do Consumidor",$E$7+D333*$K$7,$E$7-D333*$K$7))</f>
        <v>93.700708693897937</v>
      </c>
      <c r="F333" s="87">
        <f ca="1">IF('Avaliacao de Conformidade'!$I$19&lt;&gt;"intervalo","-",IF($E$10="Risco do Consumidor",$E$8-D333*$K$8,$E$8+D333*$K$8))</f>
        <v>105.47691159634697</v>
      </c>
      <c r="G333" s="72">
        <f t="shared" ca="1" si="13"/>
        <v>5.0009716897820994E-2</v>
      </c>
      <c r="H333" s="72">
        <f t="shared" ca="1" si="14"/>
        <v>5.0009726014856398E-2</v>
      </c>
      <c r="I333" s="72">
        <f t="shared" ca="1" si="15"/>
        <v>5.0009721456338696E-2</v>
      </c>
    </row>
    <row r="334" spans="3:9">
      <c r="C334" s="70">
        <v>319</v>
      </c>
      <c r="D334" s="73">
        <f ca="1">IF('Avaliacao de Conformidade'!$I$19&lt;&gt;"intervalo","-",IF(ABS($E$11-I332)&lt;=ABS($E$11-I333),D332+(RAND()-0.5)*$M$17/C334,D333+(RAND()-0.5)*$M$17/C334))</f>
        <v>1.6451747824480327</v>
      </c>
      <c r="E334" s="87">
        <f ca="1">IF('Avaliacao de Conformidade'!$I$19&lt;&gt;"intervalo","-",IF($E$10="Risco do Consumidor",$E$7+D334*$K$7,$E$7-D334*$K$7))</f>
        <v>93.701643260508078</v>
      </c>
      <c r="F334" s="87">
        <f ca="1">IF('Avaliacao de Conformidade'!$I$19&lt;&gt;"intervalo","-",IF($E$10="Risco do Consumidor",$E$8-D334*$K$8,$E$8+D334*$K$8))</f>
        <v>105.4757693482679</v>
      </c>
      <c r="G334" s="72">
        <f t="shared" ca="1" si="13"/>
        <v>4.9966886170012666E-2</v>
      </c>
      <c r="H334" s="72">
        <f t="shared" ca="1" si="14"/>
        <v>4.9966895309021923E-2</v>
      </c>
      <c r="I334" s="72">
        <f t="shared" ca="1" si="15"/>
        <v>4.9966890739517295E-2</v>
      </c>
    </row>
    <row r="335" spans="3:9">
      <c r="C335" s="70">
        <v>320</v>
      </c>
      <c r="D335" s="73">
        <f ca="1">IF('Avaliacao de Conformidade'!$I$19&lt;&gt;"intervalo","-",IF(ABS($E$11-I333)&lt;=ABS($E$11-I334),D333+(RAND()-0.5)*$M$17/C335,D334+(RAND()-0.5)*$M$17/C335))</f>
        <v>1.6447011159411293</v>
      </c>
      <c r="E335" s="87">
        <f ca="1">IF('Avaliacao de Conformidade'!$I$19&lt;&gt;"intervalo","-",IF($E$10="Risco do Consumidor",$E$7+D335*$K$7,$E$7-D335*$K$7))</f>
        <v>93.700577510867546</v>
      </c>
      <c r="F335" s="87">
        <f ca="1">IF('Avaliacao de Conformidade'!$I$19&lt;&gt;"intervalo","-",IF($E$10="Risco do Consumidor",$E$8-D335*$K$8,$E$8+D335*$K$8))</f>
        <v>105.4770719311619</v>
      </c>
      <c r="G335" s="72">
        <f t="shared" ca="1" si="13"/>
        <v>5.0015731293952537E-2</v>
      </c>
      <c r="H335" s="72">
        <f t="shared" ca="1" si="14"/>
        <v>5.0015740407908238E-2</v>
      </c>
      <c r="I335" s="72">
        <f t="shared" ca="1" si="15"/>
        <v>5.0015735850930387E-2</v>
      </c>
    </row>
    <row r="336" spans="3:9">
      <c r="C336" s="70">
        <v>321</v>
      </c>
      <c r="D336" s="73">
        <f ca="1">IF('Avaliacao de Conformidade'!$I$19&lt;&gt;"intervalo","-",IF(ABS($E$11-I334)&lt;=ABS($E$11-I335),D334+(RAND()-0.5)*$M$17/C336,D335+(RAND()-0.5)*$M$17/C336))</f>
        <v>1.6444686653729914</v>
      </c>
      <c r="E336" s="87">
        <f ca="1">IF('Avaliacao de Conformidade'!$I$19&lt;&gt;"intervalo","-",IF($E$10="Risco do Consumidor",$E$7+D336*$K$7,$E$7-D336*$K$7))</f>
        <v>93.700054497089226</v>
      </c>
      <c r="F336" s="87">
        <f ca="1">IF('Avaliacao de Conformidade'!$I$19&lt;&gt;"intervalo","-",IF($E$10="Risco do Consumidor",$E$8-D336*$K$8,$E$8+D336*$K$8))</f>
        <v>105.47771117022427</v>
      </c>
      <c r="G336" s="72">
        <f t="shared" ref="G336:G399" ca="1" si="16">IF(E336="-","-",IF($G$13="Risco do Consumidor",_xlfn.NORM.DIST($E$7,E336,$K$7,TRUE)+(1-_xlfn.NORM.DIST($E$8,E336,$K$7,TRUE)),(_xlfn.NORM.DIST($E$8,E336,$K$7,TRUE)-_xlfn.NORM.DIST($E$7,E336,$K$7,TRUE))))</f>
        <v>5.0039715830966343E-2</v>
      </c>
      <c r="H336" s="72">
        <f t="shared" ref="H336:H399" ca="1" si="17">IF(F336="-","-",IF($G$13="Risco do Consumidor",_xlfn.NORM.DIST($E$7,F336,$K$8,TRUE)+(1-_xlfn.NORM.DIST($E$8,F336,$K$8,TRUE)),(_xlfn.NORM.DIST($E$8,F336,$K$8,TRUE)-_xlfn.NORM.DIST($E$7,F336,$K$8,TRUE))))</f>
        <v>5.0039724932650152E-2</v>
      </c>
      <c r="I336" s="72">
        <f t="shared" ref="I336:I399" ca="1" si="18">IF(COUNT(G336:H336)=0,"-",AVERAGE(G336:H336))</f>
        <v>5.0039720381808248E-2</v>
      </c>
    </row>
    <row r="337" spans="3:9">
      <c r="C337" s="70">
        <v>322</v>
      </c>
      <c r="D337" s="73">
        <f ca="1">IF('Avaliacao de Conformidade'!$I$19&lt;&gt;"intervalo","-",IF(ABS($E$11-I335)&lt;=ABS($E$11-I336),D335+(RAND()-0.5)*$M$17/C337,D336+(RAND()-0.5)*$M$17/C337))</f>
        <v>1.6447618426710457</v>
      </c>
      <c r="E337" s="87">
        <f ca="1">IF('Avaliacao de Conformidade'!$I$19&lt;&gt;"intervalo","-",IF($E$10="Risco do Consumidor",$E$7+D337*$K$7,$E$7-D337*$K$7))</f>
        <v>93.700714146009858</v>
      </c>
      <c r="F337" s="87">
        <f ca="1">IF('Avaliacao de Conformidade'!$I$19&lt;&gt;"intervalo","-",IF($E$10="Risco do Consumidor",$E$8-D337*$K$8,$E$8+D337*$K$8))</f>
        <v>105.47690493265462</v>
      </c>
      <c r="G337" s="72">
        <f t="shared" ca="1" si="16"/>
        <v>5.0009466945344763E-2</v>
      </c>
      <c r="H337" s="72">
        <f t="shared" ca="1" si="17"/>
        <v>5.0009476062508287E-2</v>
      </c>
      <c r="I337" s="72">
        <f t="shared" ca="1" si="18"/>
        <v>5.0009471503926525E-2</v>
      </c>
    </row>
    <row r="338" spans="3:9">
      <c r="C338" s="70">
        <v>323</v>
      </c>
      <c r="D338" s="73">
        <f ca="1">IF('Avaliacao de Conformidade'!$I$19&lt;&gt;"intervalo","-",IF(ABS($E$11-I336)&lt;=ABS($E$11-I337),D336+(RAND()-0.5)*$M$17/C338,D337+(RAND()-0.5)*$M$17/C338))</f>
        <v>1.6448065747173206</v>
      </c>
      <c r="E338" s="87">
        <f ca="1">IF('Avaliacao de Conformidade'!$I$19&lt;&gt;"intervalo","-",IF($E$10="Risco do Consumidor",$E$7+D338*$K$7,$E$7-D338*$K$7))</f>
        <v>93.700814793113977</v>
      </c>
      <c r="F338" s="87">
        <f ca="1">IF('Avaliacao de Conformidade'!$I$19&lt;&gt;"intervalo","-",IF($E$10="Risco do Consumidor",$E$8-D338*$K$8,$E$8+D338*$K$8))</f>
        <v>105.47678191952737</v>
      </c>
      <c r="G338" s="72">
        <f t="shared" ca="1" si="16"/>
        <v>5.0004852950308293E-2</v>
      </c>
      <c r="H338" s="72">
        <f t="shared" ca="1" si="17"/>
        <v>5.0004862069835995E-2</v>
      </c>
      <c r="I338" s="72">
        <f t="shared" ca="1" si="18"/>
        <v>5.0004857510072144E-2</v>
      </c>
    </row>
    <row r="339" spans="3:9">
      <c r="C339" s="70">
        <v>324</v>
      </c>
      <c r="D339" s="73">
        <f ca="1">IF('Avaliacao de Conformidade'!$I$19&lt;&gt;"intervalo","-",IF(ABS($E$11-I337)&lt;=ABS($E$11-I338),D337+(RAND()-0.5)*$M$17/C339,D338+(RAND()-0.5)*$M$17/C339))</f>
        <v>1.6450599338283527</v>
      </c>
      <c r="E339" s="87">
        <f ca="1">IF('Avaliacao de Conformidade'!$I$19&lt;&gt;"intervalo","-",IF($E$10="Risco do Consumidor",$E$7+D339*$K$7,$E$7-D339*$K$7))</f>
        <v>93.701384851113801</v>
      </c>
      <c r="F339" s="87">
        <f ca="1">IF('Avaliacao de Conformidade'!$I$19&lt;&gt;"intervalo","-",IF($E$10="Risco do Consumidor",$E$8-D339*$K$8,$E$8+D339*$K$8))</f>
        <v>105.47608518197202</v>
      </c>
      <c r="G339" s="72">
        <f t="shared" ca="1" si="16"/>
        <v>4.9978726018317543E-2</v>
      </c>
      <c r="H339" s="72">
        <f t="shared" ca="1" si="17"/>
        <v>4.9978735151246012E-2</v>
      </c>
      <c r="I339" s="72">
        <f t="shared" ca="1" si="18"/>
        <v>4.9978730584781778E-2</v>
      </c>
    </row>
    <row r="340" spans="3:9">
      <c r="C340" s="70">
        <v>325</v>
      </c>
      <c r="D340" s="73">
        <f ca="1">IF('Avaliacao de Conformidade'!$I$19&lt;&gt;"intervalo","-",IF(ABS($E$11-I338)&lt;=ABS($E$11-I339),D338+(RAND()-0.5)*$M$17/C340,D339+(RAND()-0.5)*$M$17/C340))</f>
        <v>1.6450619982588455</v>
      </c>
      <c r="E340" s="87">
        <f ca="1">IF('Avaliacao de Conformidade'!$I$19&lt;&gt;"intervalo","-",IF($E$10="Risco do Consumidor",$E$7+D340*$K$7,$E$7-D340*$K$7))</f>
        <v>93.701389496082399</v>
      </c>
      <c r="F340" s="87">
        <f ca="1">IF('Avaliacao de Conformidade'!$I$19&lt;&gt;"intervalo","-",IF($E$10="Risco do Consumidor",$E$8-D340*$K$8,$E$8+D340*$K$8))</f>
        <v>105.47607950478817</v>
      </c>
      <c r="G340" s="72">
        <f t="shared" ca="1" si="16"/>
        <v>4.9978513174562839E-2</v>
      </c>
      <c r="H340" s="72">
        <f t="shared" ca="1" si="17"/>
        <v>4.9978522307600227E-2</v>
      </c>
      <c r="I340" s="72">
        <f t="shared" ca="1" si="18"/>
        <v>4.997851774108153E-2</v>
      </c>
    </row>
    <row r="341" spans="3:9">
      <c r="C341" s="70">
        <v>326</v>
      </c>
      <c r="D341" s="73">
        <f ca="1">IF('Avaliacao de Conformidade'!$I$19&lt;&gt;"intervalo","-",IF(ABS($E$11-I339)&lt;=ABS($E$11-I340),D339+(RAND()-0.5)*$M$17/C341,D340+(RAND()-0.5)*$M$17/C341))</f>
        <v>1.6448648335198779</v>
      </c>
      <c r="E341" s="87">
        <f ca="1">IF('Avaliacao de Conformidade'!$I$19&lt;&gt;"intervalo","-",IF($E$10="Risco do Consumidor",$E$7+D341*$K$7,$E$7-D341*$K$7))</f>
        <v>93.70094587541972</v>
      </c>
      <c r="F341" s="87">
        <f ca="1">IF('Avaliacao de Conformidade'!$I$19&lt;&gt;"intervalo","-",IF($E$10="Risco do Consumidor",$E$8-D341*$K$8,$E$8+D341*$K$8))</f>
        <v>105.47662170782033</v>
      </c>
      <c r="G341" s="72">
        <f t="shared" ca="1" si="16"/>
        <v>4.999884421426163E-2</v>
      </c>
      <c r="H341" s="72">
        <f t="shared" ca="1" si="17"/>
        <v>4.9998853336868355E-2</v>
      </c>
      <c r="I341" s="72">
        <f t="shared" ca="1" si="18"/>
        <v>4.9998848775564993E-2</v>
      </c>
    </row>
    <row r="342" spans="3:9">
      <c r="C342" s="70">
        <v>327</v>
      </c>
      <c r="D342" s="73">
        <f ca="1">IF('Avaliacao de Conformidade'!$I$19&lt;&gt;"intervalo","-",IF(ABS($E$11-I340)&lt;=ABS($E$11-I341),D340+(RAND()-0.5)*$M$17/C342,D341+(RAND()-0.5)*$M$17/C342))</f>
        <v>1.644810570545856</v>
      </c>
      <c r="E342" s="87">
        <f ca="1">IF('Avaliacao de Conformidade'!$I$19&lt;&gt;"intervalo","-",IF($E$10="Risco do Consumidor",$E$7+D342*$K$7,$E$7-D342*$K$7))</f>
        <v>93.700823783728183</v>
      </c>
      <c r="F342" s="87">
        <f ca="1">IF('Avaliacao de Conformidade'!$I$19&lt;&gt;"intervalo","-",IF($E$10="Risco do Consumidor",$E$8-D342*$K$8,$E$8+D342*$K$8))</f>
        <v>105.4767709309989</v>
      </c>
      <c r="G342" s="72">
        <f t="shared" ca="1" si="16"/>
        <v>5.0004440807431987E-2</v>
      </c>
      <c r="H342" s="72">
        <f t="shared" ca="1" si="17"/>
        <v>5.0004449927170937E-2</v>
      </c>
      <c r="I342" s="72">
        <f t="shared" ca="1" si="18"/>
        <v>5.0004445367301462E-2</v>
      </c>
    </row>
    <row r="343" spans="3:9">
      <c r="C343" s="70">
        <v>328</v>
      </c>
      <c r="D343" s="73">
        <f ca="1">IF('Avaliacao de Conformidade'!$I$19&lt;&gt;"intervalo","-",IF(ABS($E$11-I341)&lt;=ABS($E$11-I342),D341+(RAND()-0.5)*$M$17/C343,D342+(RAND()-0.5)*$M$17/C343))</f>
        <v>1.6450351644976171</v>
      </c>
      <c r="E343" s="87">
        <f ca="1">IF('Avaliacao de Conformidade'!$I$19&lt;&gt;"intervalo","-",IF($E$10="Risco do Consumidor",$E$7+D343*$K$7,$E$7-D343*$K$7))</f>
        <v>93.701329120119638</v>
      </c>
      <c r="F343" s="87">
        <f ca="1">IF('Avaliacao de Conformidade'!$I$19&lt;&gt;"intervalo","-",IF($E$10="Risco do Consumidor",$E$8-D343*$K$8,$E$8+D343*$K$8))</f>
        <v>105.47615329763156</v>
      </c>
      <c r="G343" s="72">
        <f t="shared" ca="1" si="16"/>
        <v>4.9981279804336663E-2</v>
      </c>
      <c r="H343" s="72">
        <f t="shared" ca="1" si="17"/>
        <v>4.9981288935954007E-2</v>
      </c>
      <c r="I343" s="72">
        <f t="shared" ca="1" si="18"/>
        <v>4.9981284370145332E-2</v>
      </c>
    </row>
    <row r="344" spans="3:9">
      <c r="C344" s="70">
        <v>329</v>
      </c>
      <c r="D344" s="73">
        <f ca="1">IF('Avaliacao de Conformidade'!$I$19&lt;&gt;"intervalo","-",IF(ABS($E$11-I342)&lt;=ABS($E$11-I343),D342+(RAND()-0.5)*$M$17/C344,D343+(RAND()-0.5)*$M$17/C344))</f>
        <v>1.6449796758849526</v>
      </c>
      <c r="E344" s="87">
        <f ca="1">IF('Avaliacao de Conformidade'!$I$19&lt;&gt;"intervalo","-",IF($E$10="Risco do Consumidor",$E$7+D344*$K$7,$E$7-D344*$K$7))</f>
        <v>93.701204270741144</v>
      </c>
      <c r="F344" s="87">
        <f ca="1">IF('Avaliacao de Conformidade'!$I$19&lt;&gt;"intervalo","-",IF($E$10="Risco do Consumidor",$E$8-D344*$K$8,$E$8+D344*$K$8))</f>
        <v>105.47630589131639</v>
      </c>
      <c r="G344" s="72">
        <f t="shared" ca="1" si="16"/>
        <v>4.9987001210358636E-2</v>
      </c>
      <c r="H344" s="72">
        <f t="shared" ca="1" si="17"/>
        <v>4.9987010339040149E-2</v>
      </c>
      <c r="I344" s="72">
        <f t="shared" ca="1" si="18"/>
        <v>4.9987005774699389E-2</v>
      </c>
    </row>
    <row r="345" spans="3:9">
      <c r="C345" s="70">
        <v>330</v>
      </c>
      <c r="D345" s="73">
        <f ca="1">IF('Avaliacao de Conformidade'!$I$19&lt;&gt;"intervalo","-",IF(ABS($E$11-I343)&lt;=ABS($E$11-I344),D343+(RAND()-0.5)*$M$17/C345,D344+(RAND()-0.5)*$M$17/C345))</f>
        <v>1.6448886035008667</v>
      </c>
      <c r="E345" s="87">
        <f ca="1">IF('Avaliacao de Conformidade'!$I$19&lt;&gt;"intervalo","-",IF($E$10="Risco do Consumidor",$E$7+D345*$K$7,$E$7-D345*$K$7))</f>
        <v>93.700999357876952</v>
      </c>
      <c r="F345" s="87">
        <f ca="1">IF('Avaliacao de Conformidade'!$I$19&lt;&gt;"intervalo","-",IF($E$10="Risco do Consumidor",$E$8-D345*$K$8,$E$8+D345*$K$8))</f>
        <v>105.47655634037261</v>
      </c>
      <c r="G345" s="72">
        <f t="shared" ca="1" si="16"/>
        <v>4.9996392775163746E-2</v>
      </c>
      <c r="H345" s="72">
        <f t="shared" ca="1" si="17"/>
        <v>4.9996401899027758E-2</v>
      </c>
      <c r="I345" s="72">
        <f t="shared" ca="1" si="18"/>
        <v>4.9996397337095752E-2</v>
      </c>
    </row>
    <row r="346" spans="3:9">
      <c r="C346" s="70">
        <v>331</v>
      </c>
      <c r="D346" s="73">
        <f ca="1">IF('Avaliacao de Conformidade'!$I$19&lt;&gt;"intervalo","-",IF(ABS($E$11-I344)&lt;=ABS($E$11-I345),D344+(RAND()-0.5)*$M$17/C346,D345+(RAND()-0.5)*$M$17/C346))</f>
        <v>1.6451093248528685</v>
      </c>
      <c r="E346" s="87">
        <f ca="1">IF('Avaliacao de Conformidade'!$I$19&lt;&gt;"intervalo","-",IF($E$10="Risco do Consumidor",$E$7+D346*$K$7,$E$7-D346*$K$7))</f>
        <v>93.701495980918949</v>
      </c>
      <c r="F346" s="87">
        <f ca="1">IF('Avaliacao de Conformidade'!$I$19&lt;&gt;"intervalo","-",IF($E$10="Risco do Consumidor",$E$8-D346*$K$8,$E$8+D346*$K$8))</f>
        <v>105.47594935665461</v>
      </c>
      <c r="G346" s="72">
        <f t="shared" ca="1" si="16"/>
        <v>4.9973633978676039E-2</v>
      </c>
      <c r="H346" s="72">
        <f t="shared" ca="1" si="17"/>
        <v>4.9973643114218688E-2</v>
      </c>
      <c r="I346" s="72">
        <f t="shared" ca="1" si="18"/>
        <v>4.997363854644736E-2</v>
      </c>
    </row>
    <row r="347" spans="3:9">
      <c r="C347" s="70">
        <v>332</v>
      </c>
      <c r="D347" s="73">
        <f ca="1">IF('Avaliacao de Conformidade'!$I$19&lt;&gt;"intervalo","-",IF(ABS($E$11-I345)&lt;=ABS($E$11-I346),D345+(RAND()-0.5)*$M$17/C347,D346+(RAND()-0.5)*$M$17/C347))</f>
        <v>1.644651288278173</v>
      </c>
      <c r="E347" s="87">
        <f ca="1">IF('Avaliacao de Conformidade'!$I$19&lt;&gt;"intervalo","-",IF($E$10="Risco do Consumidor",$E$7+D347*$K$7,$E$7-D347*$K$7))</f>
        <v>93.700465398625894</v>
      </c>
      <c r="F347" s="87">
        <f ca="1">IF('Avaliacao de Conformidade'!$I$19&lt;&gt;"intervalo","-",IF($E$10="Risco do Consumidor",$E$8-D347*$K$8,$E$8+D347*$K$8))</f>
        <v>105.47720895723502</v>
      </c>
      <c r="G347" s="72">
        <f t="shared" ca="1" si="16"/>
        <v>5.0020871801776084E-2</v>
      </c>
      <c r="H347" s="72">
        <f t="shared" ca="1" si="17"/>
        <v>5.0020880913099523E-2</v>
      </c>
      <c r="I347" s="72">
        <f t="shared" ca="1" si="18"/>
        <v>5.0020876357437807E-2</v>
      </c>
    </row>
    <row r="348" spans="3:9">
      <c r="C348" s="70">
        <v>333</v>
      </c>
      <c r="D348" s="73">
        <f ca="1">IF('Avaliacao de Conformidade'!$I$19&lt;&gt;"intervalo","-",IF(ABS($E$11-I346)&lt;=ABS($E$11-I347),D346+(RAND()-0.5)*$M$17/C348,D347+(RAND()-0.5)*$M$17/C348))</f>
        <v>1.6443563765299523</v>
      </c>
      <c r="E348" s="87">
        <f ca="1">IF('Avaliacao de Conformidade'!$I$19&lt;&gt;"intervalo","-",IF($E$10="Risco do Consumidor",$E$7+D348*$K$7,$E$7-D348*$K$7))</f>
        <v>93.69980184719239</v>
      </c>
      <c r="F348" s="87">
        <f ca="1">IF('Avaliacao de Conformidade'!$I$19&lt;&gt;"intervalo","-",IF($E$10="Risco do Consumidor",$E$8-D348*$K$8,$E$8+D348*$K$8))</f>
        <v>105.47801996454263</v>
      </c>
      <c r="G348" s="72">
        <f t="shared" ca="1" si="16"/>
        <v>5.0051305217268714E-2</v>
      </c>
      <c r="H348" s="72">
        <f t="shared" ca="1" si="17"/>
        <v>5.0051314313030844E-2</v>
      </c>
      <c r="I348" s="72">
        <f t="shared" ca="1" si="18"/>
        <v>5.0051309765149779E-2</v>
      </c>
    </row>
    <row r="349" spans="3:9">
      <c r="C349" s="70">
        <v>334</v>
      </c>
      <c r="D349" s="73">
        <f ca="1">IF('Avaliacao de Conformidade'!$I$19&lt;&gt;"intervalo","-",IF(ABS($E$11-I347)&lt;=ABS($E$11-I348),D347+(RAND()-0.5)*$M$17/C349,D348+(RAND()-0.5)*$M$17/C349))</f>
        <v>1.6448813949379175</v>
      </c>
      <c r="E349" s="87">
        <f ca="1">IF('Avaliacao de Conformidade'!$I$19&lt;&gt;"intervalo","-",IF($E$10="Risco do Consumidor",$E$7+D349*$K$7,$E$7-D349*$K$7))</f>
        <v>93.700983138610312</v>
      </c>
      <c r="F349" s="87">
        <f ca="1">IF('Avaliacao de Conformidade'!$I$19&lt;&gt;"intervalo","-",IF($E$10="Risco do Consumidor",$E$8-D349*$K$8,$E$8+D349*$K$8))</f>
        <v>105.47657616392073</v>
      </c>
      <c r="G349" s="72">
        <f t="shared" ca="1" si="16"/>
        <v>4.999713619655597E-2</v>
      </c>
      <c r="H349" s="72">
        <f t="shared" ca="1" si="17"/>
        <v>4.9997145320038683E-2</v>
      </c>
      <c r="I349" s="72">
        <f t="shared" ca="1" si="18"/>
        <v>4.9997140758297323E-2</v>
      </c>
    </row>
    <row r="350" spans="3:9">
      <c r="C350" s="70">
        <v>335</v>
      </c>
      <c r="D350" s="73">
        <f ca="1">IF('Avaliacao de Conformidade'!$I$19&lt;&gt;"intervalo","-",IF(ABS($E$11-I348)&lt;=ABS($E$11-I349),D348+(RAND()-0.5)*$M$17/C350,D349+(RAND()-0.5)*$M$17/C350))</f>
        <v>1.6446582335417739</v>
      </c>
      <c r="E350" s="87">
        <f ca="1">IF('Avaliacao de Conformidade'!$I$19&lt;&gt;"intervalo","-",IF($E$10="Risco do Consumidor",$E$7+D350*$K$7,$E$7-D350*$K$7))</f>
        <v>93.700481025468989</v>
      </c>
      <c r="F350" s="87">
        <f ca="1">IF('Avaliacao de Conformidade'!$I$19&lt;&gt;"intervalo","-",IF($E$10="Risco do Consumidor",$E$8-D350*$K$8,$E$8+D350*$K$8))</f>
        <v>105.47718985776012</v>
      </c>
      <c r="G350" s="72">
        <f t="shared" ca="1" si="16"/>
        <v>5.0020155263236124E-2</v>
      </c>
      <c r="H350" s="72">
        <f t="shared" ca="1" si="17"/>
        <v>5.0020164374926256E-2</v>
      </c>
      <c r="I350" s="72">
        <f t="shared" ca="1" si="18"/>
        <v>5.0020159819081186E-2</v>
      </c>
    </row>
    <row r="351" spans="3:9">
      <c r="C351" s="70">
        <v>336</v>
      </c>
      <c r="D351" s="73">
        <f ca="1">IF('Avaliacao de Conformidade'!$I$19&lt;&gt;"intervalo","-",IF(ABS($E$11-I349)&lt;=ABS($E$11-I350),D349+(RAND()-0.5)*$M$17/C351,D350+(RAND()-0.5)*$M$17/C351))</f>
        <v>1.6449139836707489</v>
      </c>
      <c r="E351" s="87">
        <f ca="1">IF('Avaliacao de Conformidade'!$I$19&lt;&gt;"intervalo","-",IF($E$10="Risco do Consumidor",$E$7+D351*$K$7,$E$7-D351*$K$7))</f>
        <v>93.701056463259192</v>
      </c>
      <c r="F351" s="87">
        <f ca="1">IF('Avaliacao de Conformidade'!$I$19&lt;&gt;"intervalo","-",IF($E$10="Risco do Consumidor",$E$8-D351*$K$8,$E$8+D351*$K$8))</f>
        <v>105.47648654490544</v>
      </c>
      <c r="G351" s="72">
        <f t="shared" ca="1" si="16"/>
        <v>4.9993775380316678E-2</v>
      </c>
      <c r="H351" s="72">
        <f t="shared" ca="1" si="17"/>
        <v>4.9993784505523345E-2</v>
      </c>
      <c r="I351" s="72">
        <f t="shared" ca="1" si="18"/>
        <v>4.9993779942920008E-2</v>
      </c>
    </row>
    <row r="352" spans="3:9">
      <c r="C352" s="70">
        <v>337</v>
      </c>
      <c r="D352" s="73">
        <f ca="1">IF('Avaliacao de Conformidade'!$I$19&lt;&gt;"intervalo","-",IF(ABS($E$11-I350)&lt;=ABS($E$11-I351),D350+(RAND()-0.5)*$M$17/C352,D351+(RAND()-0.5)*$M$17/C352))</f>
        <v>1.6451601558881916</v>
      </c>
      <c r="E352" s="87">
        <f ca="1">IF('Avaliacao de Conformidade'!$I$19&lt;&gt;"intervalo","-",IF($E$10="Risco do Consumidor",$E$7+D352*$K$7,$E$7-D352*$K$7))</f>
        <v>93.701610350748425</v>
      </c>
      <c r="F352" s="87">
        <f ca="1">IF('Avaliacao de Conformidade'!$I$19&lt;&gt;"intervalo","-",IF($E$10="Risco do Consumidor",$E$8-D352*$K$8,$E$8+D352*$K$8))</f>
        <v>105.47580957130748</v>
      </c>
      <c r="G352" s="72">
        <f t="shared" ca="1" si="16"/>
        <v>4.9968393911020793E-2</v>
      </c>
      <c r="H352" s="72">
        <f t="shared" ca="1" si="17"/>
        <v>4.99684030492554E-2</v>
      </c>
      <c r="I352" s="72">
        <f t="shared" ca="1" si="18"/>
        <v>4.9968398480138093E-2</v>
      </c>
    </row>
    <row r="353" spans="3:9">
      <c r="C353" s="70">
        <v>338</v>
      </c>
      <c r="D353" s="73">
        <f ca="1">IF('Avaliacao de Conformidade'!$I$19&lt;&gt;"intervalo","-",IF(ABS($E$11-I351)&lt;=ABS($E$11-I352),D351+(RAND()-0.5)*$M$17/C353,D352+(RAND()-0.5)*$M$17/C353))</f>
        <v>1.6446684330328893</v>
      </c>
      <c r="E353" s="87">
        <f ca="1">IF('Avaliacao de Conformidade'!$I$19&lt;&gt;"intervalo","-",IF($E$10="Risco do Consumidor",$E$7+D353*$K$7,$E$7-D353*$K$7))</f>
        <v>93.700503974324008</v>
      </c>
      <c r="F353" s="87">
        <f ca="1">IF('Avaliacao de Conformidade'!$I$19&lt;&gt;"intervalo","-",IF($E$10="Risco do Consumidor",$E$8-D353*$K$8,$E$8+D353*$K$8))</f>
        <v>105.47716180915955</v>
      </c>
      <c r="G353" s="72">
        <f t="shared" ca="1" si="16"/>
        <v>5.001910300289563E-2</v>
      </c>
      <c r="H353" s="72">
        <f t="shared" ca="1" si="17"/>
        <v>5.0019112115124734E-2</v>
      </c>
      <c r="I353" s="72">
        <f t="shared" ca="1" si="18"/>
        <v>5.0019107559010179E-2</v>
      </c>
    </row>
    <row r="354" spans="3:9">
      <c r="C354" s="70">
        <v>339</v>
      </c>
      <c r="D354" s="73">
        <f ca="1">IF('Avaliacao de Conformidade'!$I$19&lt;&gt;"intervalo","-",IF(ABS($E$11-I352)&lt;=ABS($E$11-I353),D352+(RAND()-0.5)*$M$17/C354,D353+(RAND()-0.5)*$M$17/C354))</f>
        <v>1.644885529970781</v>
      </c>
      <c r="E354" s="87">
        <f ca="1">IF('Avaliacao de Conformidade'!$I$19&lt;&gt;"intervalo","-",IF($E$10="Risco do Consumidor",$E$7+D354*$K$7,$E$7-D354*$K$7))</f>
        <v>93.700992442434256</v>
      </c>
      <c r="F354" s="87">
        <f ca="1">IF('Avaliacao de Conformidade'!$I$19&lt;&gt;"intervalo","-",IF($E$10="Risco do Consumidor",$E$8-D354*$K$8,$E$8+D354*$K$8))</f>
        <v>105.47656479258035</v>
      </c>
      <c r="G354" s="72">
        <f t="shared" ca="1" si="16"/>
        <v>4.9996709748222248E-2</v>
      </c>
      <c r="H354" s="72">
        <f t="shared" ca="1" si="17"/>
        <v>4.9996718871923584E-2</v>
      </c>
      <c r="I354" s="72">
        <f t="shared" ca="1" si="18"/>
        <v>4.9996714310072916E-2</v>
      </c>
    </row>
    <row r="355" spans="3:9">
      <c r="C355" s="70">
        <v>340</v>
      </c>
      <c r="D355" s="73">
        <f ca="1">IF('Avaliacao de Conformidade'!$I$19&lt;&gt;"intervalo","-",IF(ABS($E$11-I353)&lt;=ABS($E$11-I354),D353+(RAND()-0.5)*$M$17/C355,D354+(RAND()-0.5)*$M$17/C355))</f>
        <v>1.644675940267577</v>
      </c>
      <c r="E355" s="87">
        <f ca="1">IF('Avaliacao de Conformidade'!$I$19&lt;&gt;"intervalo","-",IF($E$10="Risco do Consumidor",$E$7+D355*$K$7,$E$7-D355*$K$7))</f>
        <v>93.700520865602044</v>
      </c>
      <c r="F355" s="87">
        <f ca="1">IF('Avaliacao de Conformidade'!$I$19&lt;&gt;"intervalo","-",IF($E$10="Risco do Consumidor",$E$8-D355*$K$8,$E$8+D355*$K$8))</f>
        <v>105.47714116426417</v>
      </c>
      <c r="G355" s="72">
        <f t="shared" ca="1" si="16"/>
        <v>5.0018328508344104E-2</v>
      </c>
      <c r="H355" s="72">
        <f t="shared" ca="1" si="17"/>
        <v>5.0018337620969418E-2</v>
      </c>
      <c r="I355" s="72">
        <f t="shared" ca="1" si="18"/>
        <v>5.0018333064656764E-2</v>
      </c>
    </row>
    <row r="356" spans="3:9">
      <c r="C356" s="70">
        <v>341</v>
      </c>
      <c r="D356" s="73">
        <f ca="1">IF('Avaliacao de Conformidade'!$I$19&lt;&gt;"intervalo","-",IF(ABS($E$11-I354)&lt;=ABS($E$11-I355),D354+(RAND()-0.5)*$M$17/C356,D355+(RAND()-0.5)*$M$17/C356))</f>
        <v>1.6446741799576821</v>
      </c>
      <c r="E356" s="87">
        <f ca="1">IF('Avaliacao de Conformidade'!$I$19&lt;&gt;"intervalo","-",IF($E$10="Risco do Consumidor",$E$7+D356*$K$7,$E$7-D356*$K$7))</f>
        <v>93.700516904904788</v>
      </c>
      <c r="F356" s="87">
        <f ca="1">IF('Avaliacao de Conformidade'!$I$19&lt;&gt;"intervalo","-",IF($E$10="Risco do Consumidor",$E$8-D356*$K$8,$E$8+D356*$K$8))</f>
        <v>105.47714600511637</v>
      </c>
      <c r="G356" s="72">
        <f t="shared" ca="1" si="16"/>
        <v>5.0018510112361379E-2</v>
      </c>
      <c r="H356" s="72">
        <f t="shared" ca="1" si="17"/>
        <v>5.0018519224893601E-2</v>
      </c>
      <c r="I356" s="72">
        <f t="shared" ca="1" si="18"/>
        <v>5.0018514668627487E-2</v>
      </c>
    </row>
    <row r="357" spans="3:9">
      <c r="C357" s="70">
        <v>342</v>
      </c>
      <c r="D357" s="73">
        <f ca="1">IF('Avaliacao de Conformidade'!$I$19&lt;&gt;"intervalo","-",IF(ABS($E$11-I355)&lt;=ABS($E$11-I356),D355+(RAND()-0.5)*$M$17/C357,D356+(RAND()-0.5)*$M$17/C357))</f>
        <v>1.6444023590973535</v>
      </c>
      <c r="E357" s="87">
        <f ca="1">IF('Avaliacao de Conformidade'!$I$19&lt;&gt;"intervalo","-",IF($E$10="Risco do Consumidor",$E$7+D357*$K$7,$E$7-D357*$K$7))</f>
        <v>93.699905307969047</v>
      </c>
      <c r="F357" s="87">
        <f ca="1">IF('Avaliacao de Conformidade'!$I$19&lt;&gt;"intervalo","-",IF($E$10="Risco do Consumidor",$E$8-D357*$K$8,$E$8+D357*$K$8))</f>
        <v>105.47789351248228</v>
      </c>
      <c r="G357" s="72">
        <f t="shared" ca="1" si="16"/>
        <v>5.004655907530698E-2</v>
      </c>
      <c r="H357" s="72">
        <f t="shared" ca="1" si="17"/>
        <v>5.0046568173494156E-2</v>
      </c>
      <c r="I357" s="72">
        <f t="shared" ca="1" si="18"/>
        <v>5.0046563624400568E-2</v>
      </c>
    </row>
    <row r="358" spans="3:9">
      <c r="C358" s="70">
        <v>343</v>
      </c>
      <c r="D358" s="73">
        <f ca="1">IF('Avaliacao de Conformidade'!$I$19&lt;&gt;"intervalo","-",IF(ABS($E$11-I356)&lt;=ABS($E$11-I357),D356+(RAND()-0.5)*$M$17/C358,D357+(RAND()-0.5)*$M$17/C358))</f>
        <v>1.6449007863895093</v>
      </c>
      <c r="E358" s="87">
        <f ca="1">IF('Avaliacao de Conformidade'!$I$19&lt;&gt;"intervalo","-",IF($E$10="Risco do Consumidor",$E$7+D358*$K$7,$E$7-D358*$K$7))</f>
        <v>93.701026769376398</v>
      </c>
      <c r="F358" s="87">
        <f ca="1">IF('Avaliacao de Conformidade'!$I$19&lt;&gt;"intervalo","-",IF($E$10="Risco do Consumidor",$E$8-D358*$K$8,$E$8+D358*$K$8))</f>
        <v>105.47652283742885</v>
      </c>
      <c r="G358" s="72">
        <f t="shared" ca="1" si="16"/>
        <v>4.999513637001711E-2</v>
      </c>
      <c r="H358" s="72">
        <f t="shared" ca="1" si="17"/>
        <v>4.9995145494525432E-2</v>
      </c>
      <c r="I358" s="72">
        <f t="shared" ca="1" si="18"/>
        <v>4.9995140932271268E-2</v>
      </c>
    </row>
    <row r="359" spans="3:9">
      <c r="C359" s="70">
        <v>344</v>
      </c>
      <c r="D359" s="73">
        <f ca="1">IF('Avaliacao de Conformidade'!$I$19&lt;&gt;"intervalo","-",IF(ABS($E$11-I357)&lt;=ABS($E$11-I358),D357+(RAND()-0.5)*$M$17/C359,D358+(RAND()-0.5)*$M$17/C359))</f>
        <v>1.6450064251179441</v>
      </c>
      <c r="E359" s="87">
        <f ca="1">IF('Avaliacao de Conformidade'!$I$19&lt;&gt;"intervalo","-",IF($E$10="Risco do Consumidor",$E$7+D359*$K$7,$E$7-D359*$K$7))</f>
        <v>93.701264456515375</v>
      </c>
      <c r="F359" s="87">
        <f ca="1">IF('Avaliacao de Conformidade'!$I$19&lt;&gt;"intervalo","-",IF($E$10="Risco do Consumidor",$E$8-D359*$K$8,$E$8+D359*$K$8))</f>
        <v>105.47623233092565</v>
      </c>
      <c r="G359" s="72">
        <f t="shared" ca="1" si="16"/>
        <v>4.9984243043717874E-2</v>
      </c>
      <c r="H359" s="72">
        <f t="shared" ca="1" si="17"/>
        <v>4.998425217381431E-2</v>
      </c>
      <c r="I359" s="72">
        <f t="shared" ca="1" si="18"/>
        <v>4.9984247608766089E-2</v>
      </c>
    </row>
    <row r="360" spans="3:9">
      <c r="C360" s="70">
        <v>345</v>
      </c>
      <c r="D360" s="73">
        <f ca="1">IF('Avaliacao de Conformidade'!$I$19&lt;&gt;"intervalo","-",IF(ABS($E$11-I358)&lt;=ABS($E$11-I359),D358+(RAND()-0.5)*$M$17/C360,D359+(RAND()-0.5)*$M$17/C360))</f>
        <v>1.6447103894698913</v>
      </c>
      <c r="E360" s="87">
        <f ca="1">IF('Avaliacao de Conformidade'!$I$19&lt;&gt;"intervalo","-",IF($E$10="Risco do Consumidor",$E$7+D360*$K$7,$E$7-D360*$K$7))</f>
        <v>93.700598376307255</v>
      </c>
      <c r="F360" s="87">
        <f ca="1">IF('Avaliacao de Conformidade'!$I$19&lt;&gt;"intervalo","-",IF($E$10="Risco do Consumidor",$E$8-D360*$K$8,$E$8+D360*$K$8))</f>
        <v>105.47704642895781</v>
      </c>
      <c r="G360" s="72">
        <f t="shared" ca="1" si="16"/>
        <v>5.0014774629973328E-2</v>
      </c>
      <c r="H360" s="72">
        <f t="shared" ca="1" si="17"/>
        <v>5.0014783744418534E-2</v>
      </c>
      <c r="I360" s="72">
        <f t="shared" ca="1" si="18"/>
        <v>5.0014779187195935E-2</v>
      </c>
    </row>
    <row r="361" spans="3:9">
      <c r="C361" s="70">
        <v>346</v>
      </c>
      <c r="D361" s="73">
        <f ca="1">IF('Avaliacao de Conformidade'!$I$19&lt;&gt;"intervalo","-",IF(ABS($E$11-I359)&lt;=ABS($E$11-I360),D359+(RAND()-0.5)*$M$17/C361,D360+(RAND()-0.5)*$M$17/C361))</f>
        <v>1.6444900452591971</v>
      </c>
      <c r="E361" s="87">
        <f ca="1">IF('Avaliacao de Conformidade'!$I$19&lt;&gt;"intervalo","-",IF($E$10="Risco do Consumidor",$E$7+D361*$K$7,$E$7-D361*$K$7))</f>
        <v>93.700102601833194</v>
      </c>
      <c r="F361" s="87">
        <f ca="1">IF('Avaliacao de Conformidade'!$I$19&lt;&gt;"intervalo","-",IF($E$10="Risco do Consumidor",$E$8-D361*$K$8,$E$8+D361*$K$8))</f>
        <v>105.4776523755372</v>
      </c>
      <c r="G361" s="72">
        <f t="shared" ca="1" si="16"/>
        <v>5.0037509444983634E-2</v>
      </c>
      <c r="H361" s="72">
        <f t="shared" ca="1" si="17"/>
        <v>5.0037518547795777E-2</v>
      </c>
      <c r="I361" s="72">
        <f t="shared" ca="1" si="18"/>
        <v>5.0037513996389706E-2</v>
      </c>
    </row>
    <row r="362" spans="3:9">
      <c r="C362" s="70">
        <v>347</v>
      </c>
      <c r="D362" s="73">
        <f ca="1">IF('Avaliacao de Conformidade'!$I$19&lt;&gt;"intervalo","-",IF(ABS($E$11-I360)&lt;=ABS($E$11-I361),D360+(RAND()-0.5)*$M$17/C362,D361+(RAND()-0.5)*$M$17/C362))</f>
        <v>1.6449654091973265</v>
      </c>
      <c r="E362" s="87">
        <f ca="1">IF('Avaliacao de Conformidade'!$I$19&lt;&gt;"intervalo","-",IF($E$10="Risco do Consumidor",$E$7+D362*$K$7,$E$7-D362*$K$7))</f>
        <v>93.70117217069398</v>
      </c>
      <c r="F362" s="87">
        <f ca="1">IF('Avaliacao de Conformidade'!$I$19&lt;&gt;"intervalo","-",IF($E$10="Risco do Consumidor",$E$8-D362*$K$8,$E$8+D362*$K$8))</f>
        <v>105.47634512470735</v>
      </c>
      <c r="G362" s="72">
        <f t="shared" ca="1" si="16"/>
        <v>4.9988472326536262E-2</v>
      </c>
      <c r="H362" s="72">
        <f t="shared" ca="1" si="17"/>
        <v>4.9988481454462344E-2</v>
      </c>
      <c r="I362" s="72">
        <f t="shared" ca="1" si="18"/>
        <v>4.9988476890499303E-2</v>
      </c>
    </row>
    <row r="363" spans="3:9">
      <c r="C363" s="70">
        <v>348</v>
      </c>
      <c r="D363" s="73">
        <f ca="1">IF('Avaliacao de Conformidade'!$I$19&lt;&gt;"intervalo","-",IF(ABS($E$11-I361)&lt;=ABS($E$11-I362),D361+(RAND()-0.5)*$M$17/C363,D362+(RAND()-0.5)*$M$17/C363))</f>
        <v>1.6447245193063866</v>
      </c>
      <c r="E363" s="87">
        <f ca="1">IF('Avaliacao de Conformidade'!$I$19&lt;&gt;"intervalo","-",IF($E$10="Risco do Consumidor",$E$7+D363*$K$7,$E$7-D363*$K$7))</f>
        <v>93.700630168439375</v>
      </c>
      <c r="F363" s="87">
        <f ca="1">IF('Avaliacao de Conformidade'!$I$19&lt;&gt;"intervalo","-",IF($E$10="Risco do Consumidor",$E$8-D363*$K$8,$E$8+D363*$K$8))</f>
        <v>105.47700757190744</v>
      </c>
      <c r="G363" s="72">
        <f t="shared" ca="1" si="16"/>
        <v>5.0013317013805299E-2</v>
      </c>
      <c r="H363" s="72">
        <f t="shared" ca="1" si="17"/>
        <v>5.0013326128996914E-2</v>
      </c>
      <c r="I363" s="72">
        <f t="shared" ca="1" si="18"/>
        <v>5.0013321571401106E-2</v>
      </c>
    </row>
    <row r="364" spans="3:9">
      <c r="C364" s="70">
        <v>349</v>
      </c>
      <c r="D364" s="73">
        <f ca="1">IF('Avaliacao de Conformidade'!$I$19&lt;&gt;"intervalo","-",IF(ABS($E$11-I362)&lt;=ABS($E$11-I363),D362+(RAND()-0.5)*$M$17/C364,D363+(RAND()-0.5)*$M$17/C364))</f>
        <v>1.6448148196861399</v>
      </c>
      <c r="E364" s="87">
        <f ca="1">IF('Avaliacao de Conformidade'!$I$19&lt;&gt;"intervalo","-",IF($E$10="Risco do Consumidor",$E$7+D364*$K$7,$E$7-D364*$K$7))</f>
        <v>93.700833344293812</v>
      </c>
      <c r="F364" s="87">
        <f ca="1">IF('Avaliacao de Conformidade'!$I$19&lt;&gt;"intervalo","-",IF($E$10="Risco do Consumidor",$E$8-D364*$K$8,$E$8+D364*$K$8))</f>
        <v>105.47675924586312</v>
      </c>
      <c r="G364" s="72">
        <f t="shared" ca="1" si="16"/>
        <v>5.0004002540122369E-2</v>
      </c>
      <c r="H364" s="72">
        <f t="shared" ca="1" si="17"/>
        <v>5.0004011660085758E-2</v>
      </c>
      <c r="I364" s="72">
        <f t="shared" ca="1" si="18"/>
        <v>5.0004007100104067E-2</v>
      </c>
    </row>
    <row r="365" spans="3:9">
      <c r="C365" s="70">
        <v>350</v>
      </c>
      <c r="D365" s="73">
        <f ca="1">IF('Avaliacao de Conformidade'!$I$19&lt;&gt;"intervalo","-",IF(ABS($E$11-I363)&lt;=ABS($E$11-I364),D363+(RAND()-0.5)*$M$17/C365,D364+(RAND()-0.5)*$M$17/C365))</f>
        <v>1.6447807262738816</v>
      </c>
      <c r="E365" s="87">
        <f ca="1">IF('Avaliacao de Conformidade'!$I$19&lt;&gt;"intervalo","-",IF($E$10="Risco do Consumidor",$E$7+D365*$K$7,$E$7-D365*$K$7))</f>
        <v>93.700756634116232</v>
      </c>
      <c r="F365" s="87">
        <f ca="1">IF('Avaliacao de Conformidade'!$I$19&lt;&gt;"intervalo","-",IF($E$10="Risco do Consumidor",$E$8-D365*$K$8,$E$8+D365*$K$8))</f>
        <v>105.47685300274682</v>
      </c>
      <c r="G365" s="72">
        <f t="shared" ca="1" si="16"/>
        <v>5.0007519109080897E-2</v>
      </c>
      <c r="H365" s="72">
        <f t="shared" ca="1" si="17"/>
        <v>5.000752822724204E-2</v>
      </c>
      <c r="I365" s="72">
        <f t="shared" ca="1" si="18"/>
        <v>5.0007523668161469E-2</v>
      </c>
    </row>
    <row r="366" spans="3:9">
      <c r="C366" s="70">
        <v>351</v>
      </c>
      <c r="D366" s="73">
        <f ca="1">IF('Avaliacao de Conformidade'!$I$19&lt;&gt;"intervalo","-",IF(ABS($E$11-I364)&lt;=ABS($E$11-I365),D364+(RAND()-0.5)*$M$17/C366,D365+(RAND()-0.5)*$M$17/C366))</f>
        <v>1.6448104466510642</v>
      </c>
      <c r="E366" s="87">
        <f ca="1">IF('Avaliacao de Conformidade'!$I$19&lt;&gt;"intervalo","-",IF($E$10="Risco do Consumidor",$E$7+D366*$K$7,$E$7-D366*$K$7))</f>
        <v>93.700823504964887</v>
      </c>
      <c r="F366" s="87">
        <f ca="1">IF('Avaliacao de Conformidade'!$I$19&lt;&gt;"intervalo","-",IF($E$10="Risco do Consumidor",$E$8-D366*$K$8,$E$8+D366*$K$8))</f>
        <v>105.47677127170957</v>
      </c>
      <c r="G366" s="72">
        <f t="shared" ca="1" si="16"/>
        <v>5.0004453586307597E-2</v>
      </c>
      <c r="H366" s="72">
        <f t="shared" ca="1" si="17"/>
        <v>5.0004462706039123E-2</v>
      </c>
      <c r="I366" s="72">
        <f t="shared" ca="1" si="18"/>
        <v>5.000445814617336E-2</v>
      </c>
    </row>
    <row r="367" spans="3:9">
      <c r="C367" s="70">
        <v>352</v>
      </c>
      <c r="D367" s="73">
        <f ca="1">IF('Avaliacao de Conformidade'!$I$19&lt;&gt;"intervalo","-",IF(ABS($E$11-I365)&lt;=ABS($E$11-I366),D365+(RAND()-0.5)*$M$17/C367,D366+(RAND()-0.5)*$M$17/C367))</f>
        <v>1.645088626325208</v>
      </c>
      <c r="E367" s="87">
        <f ca="1">IF('Avaliacao de Conformidade'!$I$19&lt;&gt;"intervalo","-",IF($E$10="Risco do Consumidor",$E$7+D367*$K$7,$E$7-D367*$K$7))</f>
        <v>93.701449409231714</v>
      </c>
      <c r="F367" s="87">
        <f ca="1">IF('Avaliacao de Conformidade'!$I$19&lt;&gt;"intervalo","-",IF($E$10="Risco do Consumidor",$E$8-D367*$K$8,$E$8+D367*$K$8))</f>
        <v>105.47600627760568</v>
      </c>
      <c r="G367" s="72">
        <f t="shared" ca="1" si="16"/>
        <v>4.9975767873183127E-2</v>
      </c>
      <c r="H367" s="72">
        <f t="shared" ca="1" si="17"/>
        <v>4.9975777007630041E-2</v>
      </c>
      <c r="I367" s="72">
        <f t="shared" ca="1" si="18"/>
        <v>4.9975772440406588E-2</v>
      </c>
    </row>
    <row r="368" spans="3:9">
      <c r="C368" s="70">
        <v>353</v>
      </c>
      <c r="D368" s="73">
        <f ca="1">IF('Avaliacao de Conformidade'!$I$19&lt;&gt;"intervalo","-",IF(ABS($E$11-I366)&lt;=ABS($E$11-I367),D366+(RAND()-0.5)*$M$17/C368,D367+(RAND()-0.5)*$M$17/C368))</f>
        <v>1.6447706876125927</v>
      </c>
      <c r="E368" s="87">
        <f ca="1">IF('Avaliacao de Conformidade'!$I$19&lt;&gt;"intervalo","-",IF($E$10="Risco do Consumidor",$E$7+D368*$K$7,$E$7-D368*$K$7))</f>
        <v>93.700734047128336</v>
      </c>
      <c r="F368" s="87">
        <f ca="1">IF('Avaliacao de Conformidade'!$I$19&lt;&gt;"intervalo","-",IF($E$10="Risco do Consumidor",$E$8-D368*$K$8,$E$8+D368*$K$8))</f>
        <v>105.47688060906538</v>
      </c>
      <c r="G368" s="72">
        <f t="shared" ca="1" si="16"/>
        <v>5.0008554585543562E-2</v>
      </c>
      <c r="H368" s="72">
        <f t="shared" ca="1" si="17"/>
        <v>5.000856370317476E-2</v>
      </c>
      <c r="I368" s="72">
        <f t="shared" ca="1" si="18"/>
        <v>5.0008559144359158E-2</v>
      </c>
    </row>
    <row r="369" spans="3:9">
      <c r="C369" s="70">
        <v>354</v>
      </c>
      <c r="D369" s="73">
        <f ca="1">IF('Avaliacao de Conformidade'!$I$19&lt;&gt;"intervalo","-",IF(ABS($E$11-I367)&lt;=ABS($E$11-I368),D367+(RAND()-0.5)*$M$17/C369,D368+(RAND()-0.5)*$M$17/C369))</f>
        <v>1.6449431054506265</v>
      </c>
      <c r="E369" s="87">
        <f ca="1">IF('Avaliacao de Conformidade'!$I$19&lt;&gt;"intervalo","-",IF($E$10="Risco do Consumidor",$E$7+D369*$K$7,$E$7-D369*$K$7))</f>
        <v>93.701121987263903</v>
      </c>
      <c r="F369" s="87">
        <f ca="1">IF('Avaliacao de Conformidade'!$I$19&lt;&gt;"intervalo","-",IF($E$10="Risco do Consumidor",$E$8-D369*$K$8,$E$8+D369*$K$8))</f>
        <v>105.47640646001078</v>
      </c>
      <c r="G369" s="72">
        <f t="shared" ca="1" si="16"/>
        <v>4.9990772257002297E-2</v>
      </c>
      <c r="H369" s="72">
        <f t="shared" ca="1" si="17"/>
        <v>4.9990781383748649E-2</v>
      </c>
      <c r="I369" s="72">
        <f t="shared" ca="1" si="18"/>
        <v>4.9990776820375477E-2</v>
      </c>
    </row>
    <row r="370" spans="3:9">
      <c r="C370" s="70">
        <v>355</v>
      </c>
      <c r="D370" s="73">
        <f ca="1">IF('Avaliacao de Conformidade'!$I$19&lt;&gt;"intervalo","-",IF(ABS($E$11-I368)&lt;=ABS($E$11-I369),D368+(RAND()-0.5)*$M$17/C370,D369+(RAND()-0.5)*$M$17/C370))</f>
        <v>1.6449497305616132</v>
      </c>
      <c r="E370" s="87">
        <f ca="1">IF('Avaliacao de Conformidade'!$I$19&lt;&gt;"intervalo","-",IF($E$10="Risco do Consumidor",$E$7+D370*$K$7,$E$7-D370*$K$7))</f>
        <v>93.701136893763632</v>
      </c>
      <c r="F370" s="87">
        <f ca="1">IF('Avaliacao de Conformidade'!$I$19&lt;&gt;"intervalo","-",IF($E$10="Risco do Consumidor",$E$8-D370*$K$8,$E$8+D370*$K$8))</f>
        <v>105.47638824095556</v>
      </c>
      <c r="G370" s="72">
        <f t="shared" ca="1" si="16"/>
        <v>4.9990089076220913E-2</v>
      </c>
      <c r="H370" s="72">
        <f t="shared" ca="1" si="17"/>
        <v>4.9990098203317825E-2</v>
      </c>
      <c r="I370" s="72">
        <f t="shared" ca="1" si="18"/>
        <v>4.9990093639769369E-2</v>
      </c>
    </row>
    <row r="371" spans="3:9">
      <c r="C371" s="70">
        <v>356</v>
      </c>
      <c r="D371" s="73">
        <f ca="1">IF('Avaliacao de Conformidade'!$I$19&lt;&gt;"intervalo","-",IF(ABS($E$11-I369)&lt;=ABS($E$11-I370),D369+(RAND()-0.5)*$M$17/C371,D370+(RAND()-0.5)*$M$17/C371))</f>
        <v>1.644736989059093</v>
      </c>
      <c r="E371" s="87">
        <f ca="1">IF('Avaliacao de Conformidade'!$I$19&lt;&gt;"intervalo","-",IF($E$10="Risco do Consumidor",$E$7+D371*$K$7,$E$7-D371*$K$7))</f>
        <v>93.700658225382966</v>
      </c>
      <c r="F371" s="87">
        <f ca="1">IF('Avaliacao de Conformidade'!$I$19&lt;&gt;"intervalo","-",IF($E$10="Risco do Consumidor",$E$8-D371*$K$8,$E$8+D371*$K$8))</f>
        <v>105.47697328008749</v>
      </c>
      <c r="G371" s="72">
        <f t="shared" ca="1" si="16"/>
        <v>5.0012030677932071E-2</v>
      </c>
      <c r="H371" s="72">
        <f t="shared" ca="1" si="17"/>
        <v>5.0012039793782589E-2</v>
      </c>
      <c r="I371" s="72">
        <f t="shared" ca="1" si="18"/>
        <v>5.001203523585733E-2</v>
      </c>
    </row>
    <row r="372" spans="3:9">
      <c r="C372" s="70">
        <v>357</v>
      </c>
      <c r="D372" s="73">
        <f ca="1">IF('Avaliacao de Conformidade'!$I$19&lt;&gt;"intervalo","-",IF(ABS($E$11-I370)&lt;=ABS($E$11-I371),D370+(RAND()-0.5)*$M$17/C372,D371+(RAND()-0.5)*$M$17/C372))</f>
        <v>1.6448321810529249</v>
      </c>
      <c r="E372" s="87">
        <f ca="1">IF('Avaliacao de Conformidade'!$I$19&lt;&gt;"intervalo","-",IF($E$10="Risco do Consumidor",$E$7+D372*$K$7,$E$7-D372*$K$7))</f>
        <v>93.700872407369076</v>
      </c>
      <c r="F372" s="87">
        <f ca="1">IF('Avaliacao de Conformidade'!$I$19&lt;&gt;"intervalo","-",IF($E$10="Risco do Consumidor",$E$8-D372*$K$8,$E$8+D372*$K$8))</f>
        <v>105.47671150210445</v>
      </c>
      <c r="G372" s="72">
        <f t="shared" ca="1" si="16"/>
        <v>5.0002211875710058E-2</v>
      </c>
      <c r="H372" s="72">
        <f t="shared" ca="1" si="17"/>
        <v>5.000222099659065E-2</v>
      </c>
      <c r="I372" s="72">
        <f t="shared" ca="1" si="18"/>
        <v>5.0002216436150354E-2</v>
      </c>
    </row>
    <row r="373" spans="3:9">
      <c r="C373" s="70">
        <v>358</v>
      </c>
      <c r="D373" s="73">
        <f ca="1">IF('Avaliacao de Conformidade'!$I$19&lt;&gt;"intervalo","-",IF(ABS($E$11-I371)&lt;=ABS($E$11-I372),D371+(RAND()-0.5)*$M$17/C373,D372+(RAND()-0.5)*$M$17/C373))</f>
        <v>1.6448360111373486</v>
      </c>
      <c r="E373" s="87">
        <f ca="1">IF('Avaliacao de Conformidade'!$I$19&lt;&gt;"intervalo","-",IF($E$10="Risco do Consumidor",$E$7+D373*$K$7,$E$7-D373*$K$7))</f>
        <v>93.700881025059033</v>
      </c>
      <c r="F373" s="87">
        <f ca="1">IF('Avaliacao de Conformidade'!$I$19&lt;&gt;"intervalo","-",IF($E$10="Risco do Consumidor",$E$8-D373*$K$8,$E$8+D373*$K$8))</f>
        <v>105.47670096937229</v>
      </c>
      <c r="G373" s="72">
        <f t="shared" ca="1" si="16"/>
        <v>5.0001816844809928E-2</v>
      </c>
      <c r="H373" s="72">
        <f t="shared" ca="1" si="17"/>
        <v>5.0001825965893247E-2</v>
      </c>
      <c r="I373" s="72">
        <f t="shared" ca="1" si="18"/>
        <v>5.0001821405351587E-2</v>
      </c>
    </row>
    <row r="374" spans="3:9">
      <c r="C374" s="70">
        <v>359</v>
      </c>
      <c r="D374" s="73">
        <f ca="1">IF('Avaliacao de Conformidade'!$I$19&lt;&gt;"intervalo","-",IF(ABS($E$11-I372)&lt;=ABS($E$11-I373),D372+(RAND()-0.5)*$M$17/C374,D373+(RAND()-0.5)*$M$17/C374))</f>
        <v>1.6448925297902255</v>
      </c>
      <c r="E374" s="87">
        <f ca="1">IF('Avaliacao de Conformidade'!$I$19&lt;&gt;"intervalo","-",IF($E$10="Risco do Consumidor",$E$7+D374*$K$7,$E$7-D374*$K$7))</f>
        <v>93.701008192028013</v>
      </c>
      <c r="F374" s="87">
        <f ca="1">IF('Avaliacao de Conformidade'!$I$19&lt;&gt;"intervalo","-",IF($E$10="Risco do Consumidor",$E$8-D374*$K$8,$E$8+D374*$K$8))</f>
        <v>105.47654554307688</v>
      </c>
      <c r="G374" s="72">
        <f t="shared" ca="1" si="16"/>
        <v>4.9995987859400119E-2</v>
      </c>
      <c r="H374" s="72">
        <f t="shared" ca="1" si="17"/>
        <v>4.9995996983472249E-2</v>
      </c>
      <c r="I374" s="72">
        <f t="shared" ca="1" si="18"/>
        <v>4.9995992421436181E-2</v>
      </c>
    </row>
    <row r="375" spans="3:9">
      <c r="C375" s="70">
        <v>360</v>
      </c>
      <c r="D375" s="73">
        <f ca="1">IF('Avaliacao de Conformidade'!$I$19&lt;&gt;"intervalo","-",IF(ABS($E$11-I373)&lt;=ABS($E$11-I374),D373+(RAND()-0.5)*$M$17/C375,D374+(RAND()-0.5)*$M$17/C375))</f>
        <v>1.6449841248557711</v>
      </c>
      <c r="E375" s="87">
        <f ca="1">IF('Avaliacao de Conformidade'!$I$19&lt;&gt;"intervalo","-",IF($E$10="Risco do Consumidor",$E$7+D375*$K$7,$E$7-D375*$K$7))</f>
        <v>93.701214280925484</v>
      </c>
      <c r="F375" s="87">
        <f ca="1">IF('Avaliacao de Conformidade'!$I$19&lt;&gt;"intervalo","-",IF($E$10="Risco do Consumidor",$E$8-D375*$K$8,$E$8+D375*$K$8))</f>
        <v>105.47629365664663</v>
      </c>
      <c r="G375" s="72">
        <f t="shared" ca="1" si="16"/>
        <v>4.9986542459710612E-2</v>
      </c>
      <c r="H375" s="72">
        <f t="shared" ca="1" si="17"/>
        <v>4.998655158862729E-2</v>
      </c>
      <c r="I375" s="72">
        <f t="shared" ca="1" si="18"/>
        <v>4.9986547024168951E-2</v>
      </c>
    </row>
    <row r="376" spans="3:9">
      <c r="C376" s="70">
        <v>361</v>
      </c>
      <c r="D376" s="73">
        <f ca="1">IF('Avaliacao de Conformidade'!$I$19&lt;&gt;"intervalo","-",IF(ABS($E$11-I374)&lt;=ABS($E$11-I375),D374+(RAND()-0.5)*$M$17/C376,D375+(RAND()-0.5)*$M$17/C376))</f>
        <v>1.6450010425027215</v>
      </c>
      <c r="E376" s="87">
        <f ca="1">IF('Avaliacao de Conformidade'!$I$19&lt;&gt;"intervalo","-",IF($E$10="Risco do Consumidor",$E$7+D376*$K$7,$E$7-D376*$K$7))</f>
        <v>93.701252345631119</v>
      </c>
      <c r="F376" s="87">
        <f ca="1">IF('Avaliacao de Conformidade'!$I$19&lt;&gt;"intervalo","-",IF($E$10="Risco do Consumidor",$E$8-D376*$K$8,$E$8+D376*$K$8))</f>
        <v>105.47624713311751</v>
      </c>
      <c r="G376" s="72">
        <f t="shared" ca="1" si="16"/>
        <v>4.9984798046130624E-2</v>
      </c>
      <c r="H376" s="72">
        <f t="shared" ca="1" si="17"/>
        <v>4.9984807175941851E-2</v>
      </c>
      <c r="I376" s="72">
        <f t="shared" ca="1" si="18"/>
        <v>4.9984802611036237E-2</v>
      </c>
    </row>
    <row r="377" spans="3:9">
      <c r="C377" s="70">
        <v>362</v>
      </c>
      <c r="D377" s="73">
        <f ca="1">IF('Avaliacao de Conformidade'!$I$19&lt;&gt;"intervalo","-",IF(ABS($E$11-I375)&lt;=ABS($E$11-I376),D375+(RAND()-0.5)*$M$17/C377,D376+(RAND()-0.5)*$M$17/C377))</f>
        <v>1.6452489915231197</v>
      </c>
      <c r="E377" s="87">
        <f ca="1">IF('Avaliacao de Conformidade'!$I$19&lt;&gt;"intervalo","-",IF($E$10="Risco do Consumidor",$E$7+D377*$K$7,$E$7-D377*$K$7))</f>
        <v>93.701810230927023</v>
      </c>
      <c r="F377" s="87">
        <f ca="1">IF('Avaliacao de Conformidade'!$I$19&lt;&gt;"intervalo","-",IF($E$10="Risco do Consumidor",$E$8-D377*$K$8,$E$8+D377*$K$8))</f>
        <v>105.47556527331142</v>
      </c>
      <c r="G377" s="72">
        <f t="shared" ca="1" si="16"/>
        <v>4.9959237078845677E-2</v>
      </c>
      <c r="H377" s="72">
        <f t="shared" ca="1" si="17"/>
        <v>4.9959246221786303E-2</v>
      </c>
      <c r="I377" s="72">
        <f t="shared" ca="1" si="18"/>
        <v>4.995924165031599E-2</v>
      </c>
    </row>
    <row r="378" spans="3:9">
      <c r="C378" s="70">
        <v>363</v>
      </c>
      <c r="D378" s="73">
        <f ca="1">IF('Avaliacao de Conformidade'!$I$19&lt;&gt;"intervalo","-",IF(ABS($E$11-I376)&lt;=ABS($E$11-I377),D376+(RAND()-0.5)*$M$17/C378,D377+(RAND()-0.5)*$M$17/C378))</f>
        <v>1.644727673566091</v>
      </c>
      <c r="E378" s="87">
        <f ca="1">IF('Avaliacao de Conformidade'!$I$19&lt;&gt;"intervalo","-",IF($E$10="Risco do Consumidor",$E$7+D378*$K$7,$E$7-D378*$K$7))</f>
        <v>93.70063726552371</v>
      </c>
      <c r="F378" s="87">
        <f ca="1">IF('Avaliacao de Conformidade'!$I$19&lt;&gt;"intervalo","-",IF($E$10="Risco do Consumidor",$E$8-D378*$K$8,$E$8+D378*$K$8))</f>
        <v>105.47699889769325</v>
      </c>
      <c r="G378" s="72">
        <f t="shared" ca="1" si="16"/>
        <v>5.0012991628964908E-2</v>
      </c>
      <c r="H378" s="72">
        <f t="shared" ca="1" si="17"/>
        <v>5.0013000744323161E-2</v>
      </c>
      <c r="I378" s="72">
        <f t="shared" ca="1" si="18"/>
        <v>5.0012996186644038E-2</v>
      </c>
    </row>
    <row r="379" spans="3:9">
      <c r="C379" s="70">
        <v>364</v>
      </c>
      <c r="D379" s="73">
        <f ca="1">IF('Avaliacao de Conformidade'!$I$19&lt;&gt;"intervalo","-",IF(ABS($E$11-I377)&lt;=ABS($E$11-I378),D377+(RAND()-0.5)*$M$17/C379,D378+(RAND()-0.5)*$M$17/C379))</f>
        <v>1.6444586863303683</v>
      </c>
      <c r="E379" s="87">
        <f ca="1">IF('Avaliacao de Conformidade'!$I$19&lt;&gt;"intervalo","-",IF($E$10="Risco do Consumidor",$E$7+D379*$K$7,$E$7-D379*$K$7))</f>
        <v>93.700032044243329</v>
      </c>
      <c r="F379" s="87">
        <f ca="1">IF('Avaliacao de Conformidade'!$I$19&lt;&gt;"intervalo","-",IF($E$10="Risco do Consumidor",$E$8-D379*$K$8,$E$8+D379*$K$8))</f>
        <v>105.47773861259148</v>
      </c>
      <c r="G379" s="72">
        <f t="shared" ca="1" si="16"/>
        <v>5.0040745686189325E-2</v>
      </c>
      <c r="H379" s="72">
        <f t="shared" ca="1" si="17"/>
        <v>5.0040754787346924E-2</v>
      </c>
      <c r="I379" s="72">
        <f t="shared" ca="1" si="18"/>
        <v>5.0040750236768128E-2</v>
      </c>
    </row>
    <row r="380" spans="3:9">
      <c r="C380" s="70">
        <v>365</v>
      </c>
      <c r="D380" s="73">
        <f ca="1">IF('Avaliacao de Conformidade'!$I$19&lt;&gt;"intervalo","-",IF(ABS($E$11-I378)&lt;=ABS($E$11-I379),D378+(RAND()-0.5)*$M$17/C380,D379+(RAND()-0.5)*$M$17/C380))</f>
        <v>1.6444608184834089</v>
      </c>
      <c r="E380" s="87">
        <f ca="1">IF('Avaliacao de Conformidade'!$I$19&lt;&gt;"intervalo","-",IF($E$10="Risco do Consumidor",$E$7+D380*$K$7,$E$7-D380*$K$7))</f>
        <v>93.700036841587675</v>
      </c>
      <c r="F380" s="87">
        <f ca="1">IF('Avaliacao de Conformidade'!$I$19&lt;&gt;"intervalo","-",IF($E$10="Risco do Consumidor",$E$8-D380*$K$8,$E$8+D380*$K$8))</f>
        <v>105.47773274917063</v>
      </c>
      <c r="G380" s="72">
        <f t="shared" ca="1" si="16"/>
        <v>5.004052564272448E-2</v>
      </c>
      <c r="H380" s="72">
        <f t="shared" ca="1" si="17"/>
        <v>5.0040534743995065E-2</v>
      </c>
      <c r="I380" s="72">
        <f t="shared" ca="1" si="18"/>
        <v>5.0040530193359772E-2</v>
      </c>
    </row>
    <row r="381" spans="3:9">
      <c r="C381" s="70">
        <v>366</v>
      </c>
      <c r="D381" s="73">
        <f ca="1">IF('Avaliacao de Conformidade'!$I$19&lt;&gt;"intervalo","-",IF(ABS($E$11-I379)&lt;=ABS($E$11-I380),D379+(RAND()-0.5)*$M$17/C381,D380+(RAND()-0.5)*$M$17/C381))</f>
        <v>1.6441973970584867</v>
      </c>
      <c r="E381" s="87">
        <f ca="1">IF('Avaliacao de Conformidade'!$I$19&lt;&gt;"intervalo","-",IF($E$10="Risco do Consumidor",$E$7+D381*$K$7,$E$7-D381*$K$7))</f>
        <v>93.699444143381598</v>
      </c>
      <c r="F381" s="87">
        <f ca="1">IF('Avaliacao de Conformidade'!$I$19&lt;&gt;"intervalo","-",IF($E$10="Risco do Consumidor",$E$8-D381*$K$8,$E$8+D381*$K$8))</f>
        <v>105.47845715808916</v>
      </c>
      <c r="G381" s="72">
        <f t="shared" ca="1" si="16"/>
        <v>5.0067717226087931E-2</v>
      </c>
      <c r="H381" s="72">
        <f t="shared" ca="1" si="17"/>
        <v>5.0067726313472498E-2</v>
      </c>
      <c r="I381" s="72">
        <f t="shared" ca="1" si="18"/>
        <v>5.0067721769780214E-2</v>
      </c>
    </row>
    <row r="382" spans="3:9">
      <c r="C382" s="70">
        <v>367</v>
      </c>
      <c r="D382" s="73">
        <f ca="1">IF('Avaliacao de Conformidade'!$I$19&lt;&gt;"intervalo","-",IF(ABS($E$11-I380)&lt;=ABS($E$11-I381),D380+(RAND()-0.5)*$M$17/C382,D381+(RAND()-0.5)*$M$17/C382))</f>
        <v>1.6444840148610782</v>
      </c>
      <c r="E382" s="87">
        <f ca="1">IF('Avaliacao de Conformidade'!$I$19&lt;&gt;"intervalo","-",IF($E$10="Risco do Consumidor",$E$7+D382*$K$7,$E$7-D382*$K$7))</f>
        <v>93.700089033437422</v>
      </c>
      <c r="F382" s="87">
        <f ca="1">IF('Avaliacao de Conformidade'!$I$19&lt;&gt;"intervalo","-",IF($E$10="Risco do Consumidor",$E$8-D382*$K$8,$E$8+D382*$K$8))</f>
        <v>105.47766895913203</v>
      </c>
      <c r="G382" s="72">
        <f t="shared" ca="1" si="16"/>
        <v>5.0038131769060995E-2</v>
      </c>
      <c r="H382" s="72">
        <f t="shared" ca="1" si="17"/>
        <v>5.0038140871554768E-2</v>
      </c>
      <c r="I382" s="72">
        <f t="shared" ca="1" si="18"/>
        <v>5.0038136320307881E-2</v>
      </c>
    </row>
    <row r="383" spans="3:9">
      <c r="C383" s="70">
        <v>368</v>
      </c>
      <c r="D383" s="73">
        <f ca="1">IF('Avaliacao de Conformidade'!$I$19&lt;&gt;"intervalo","-",IF(ABS($E$11-I381)&lt;=ABS($E$11-I382),D381+(RAND()-0.5)*$M$17/C383,D382+(RAND()-0.5)*$M$17/C383))</f>
        <v>1.6447314112523088</v>
      </c>
      <c r="E383" s="87">
        <f ca="1">IF('Avaliacao de Conformidade'!$I$19&lt;&gt;"intervalo","-",IF($E$10="Risco do Consumidor",$E$7+D383*$K$7,$E$7-D383*$K$7))</f>
        <v>93.700645675317702</v>
      </c>
      <c r="F383" s="87">
        <f ca="1">IF('Avaliacao de Conformidade'!$I$19&lt;&gt;"intervalo","-",IF($E$10="Risco do Consumidor",$E$8-D383*$K$8,$E$8+D383*$K$8))</f>
        <v>105.47698861905616</v>
      </c>
      <c r="G383" s="72">
        <f t="shared" ca="1" si="16"/>
        <v>5.0012606061619586E-2</v>
      </c>
      <c r="H383" s="72">
        <f t="shared" ca="1" si="17"/>
        <v>5.0012615177175694E-2</v>
      </c>
      <c r="I383" s="72">
        <f t="shared" ca="1" si="18"/>
        <v>5.0012610619397643E-2</v>
      </c>
    </row>
    <row r="384" spans="3:9">
      <c r="C384" s="70">
        <v>369</v>
      </c>
      <c r="D384" s="73">
        <f ca="1">IF('Avaliacao de Conformidade'!$I$19&lt;&gt;"intervalo","-",IF(ABS($E$11-I382)&lt;=ABS($E$11-I383),D382+(RAND()-0.5)*$M$17/C384,D383+(RAND()-0.5)*$M$17/C384))</f>
        <v>1.6449182384362202</v>
      </c>
      <c r="E384" s="87">
        <f ca="1">IF('Avaliacao de Conformidade'!$I$19&lt;&gt;"intervalo","-",IF($E$10="Risco do Consumidor",$E$7+D384*$K$7,$E$7-D384*$K$7))</f>
        <v>93.701066036481492</v>
      </c>
      <c r="F384" s="87">
        <f ca="1">IF('Avaliacao de Conformidade'!$I$19&lt;&gt;"intervalo","-",IF($E$10="Risco do Consumidor",$E$8-D384*$K$8,$E$8+D384*$K$8))</f>
        <v>105.4764748443004</v>
      </c>
      <c r="G384" s="72">
        <f t="shared" ca="1" si="16"/>
        <v>4.9993336607454635E-2</v>
      </c>
      <c r="H384" s="72">
        <f t="shared" ca="1" si="17"/>
        <v>4.9993345732885996E-2</v>
      </c>
      <c r="I384" s="72">
        <f t="shared" ca="1" si="18"/>
        <v>4.9993341170170319E-2</v>
      </c>
    </row>
    <row r="385" spans="3:9">
      <c r="C385" s="70">
        <v>370</v>
      </c>
      <c r="D385" s="73">
        <f ca="1">IF('Avaliacao de Conformidade'!$I$19&lt;&gt;"intervalo","-",IF(ABS($E$11-I383)&lt;=ABS($E$11-I384),D383+(RAND()-0.5)*$M$17/C385,D384+(RAND()-0.5)*$M$17/C385))</f>
        <v>1.6446791538290306</v>
      </c>
      <c r="E385" s="87">
        <f ca="1">IF('Avaliacao de Conformidade'!$I$19&lt;&gt;"intervalo","-",IF($E$10="Risco do Consumidor",$E$7+D385*$K$7,$E$7-D385*$K$7))</f>
        <v>93.70052809611532</v>
      </c>
      <c r="F385" s="87">
        <f ca="1">IF('Avaliacao de Conformidade'!$I$19&lt;&gt;"intervalo","-",IF($E$10="Risco do Consumidor",$E$8-D385*$K$8,$E$8+D385*$K$8))</f>
        <v>105.47713232697016</v>
      </c>
      <c r="G385" s="72">
        <f t="shared" ca="1" si="16"/>
        <v>5.0017996979625272E-2</v>
      </c>
      <c r="H385" s="72">
        <f t="shared" ca="1" si="17"/>
        <v>5.0018006092420339E-2</v>
      </c>
      <c r="I385" s="72">
        <f t="shared" ca="1" si="18"/>
        <v>5.0018001536022802E-2</v>
      </c>
    </row>
    <row r="386" spans="3:9">
      <c r="C386" s="70">
        <v>371</v>
      </c>
      <c r="D386" s="73">
        <f ca="1">IF('Avaliacao de Conformidade'!$I$19&lt;&gt;"intervalo","-",IF(ABS($E$11-I384)&lt;=ABS($E$11-I385),D384+(RAND()-0.5)*$M$17/C386,D385+(RAND()-0.5)*$M$17/C386))</f>
        <v>1.6449311021365338</v>
      </c>
      <c r="E386" s="87">
        <f ca="1">IF('Avaliacao de Conformidade'!$I$19&lt;&gt;"intervalo","-",IF($E$10="Risco do Consumidor",$E$7+D386*$K$7,$E$7-D386*$K$7))</f>
        <v>93.701094979807195</v>
      </c>
      <c r="F386" s="87">
        <f ca="1">IF('Avaliacao de Conformidade'!$I$19&lt;&gt;"intervalo","-",IF($E$10="Risco do Consumidor",$E$8-D386*$K$8,$E$8+D386*$K$8))</f>
        <v>105.47643946912453</v>
      </c>
      <c r="G386" s="72">
        <f t="shared" ca="1" si="16"/>
        <v>4.9992010056513131E-2</v>
      </c>
      <c r="H386" s="72">
        <f t="shared" ca="1" si="17"/>
        <v>4.99920191826244E-2</v>
      </c>
      <c r="I386" s="72">
        <f t="shared" ca="1" si="18"/>
        <v>4.9992014619568766E-2</v>
      </c>
    </row>
    <row r="387" spans="3:9">
      <c r="C387" s="70">
        <v>372</v>
      </c>
      <c r="D387" s="73">
        <f ca="1">IF('Avaliacao de Conformidade'!$I$19&lt;&gt;"intervalo","-",IF(ABS($E$11-I385)&lt;=ABS($E$11-I386),D385+(RAND()-0.5)*$M$17/C387,D386+(RAND()-0.5)*$M$17/C387))</f>
        <v>1.6449296465932661</v>
      </c>
      <c r="E387" s="87">
        <f ca="1">IF('Avaliacao de Conformidade'!$I$19&lt;&gt;"intervalo","-",IF($E$10="Risco do Consumidor",$E$7+D387*$K$7,$E$7-D387*$K$7))</f>
        <v>93.701091704834852</v>
      </c>
      <c r="F387" s="87">
        <f ca="1">IF('Avaliacao de Conformidade'!$I$19&lt;&gt;"intervalo","-",IF($E$10="Risco do Consumidor",$E$8-D387*$K$8,$E$8+D387*$K$8))</f>
        <v>105.47644347186852</v>
      </c>
      <c r="G387" s="72">
        <f t="shared" ca="1" si="16"/>
        <v>4.9992160155949816E-2</v>
      </c>
      <c r="H387" s="72">
        <f t="shared" ca="1" si="17"/>
        <v>4.9992169281984626E-2</v>
      </c>
      <c r="I387" s="72">
        <f t="shared" ca="1" si="18"/>
        <v>4.9992164718967225E-2</v>
      </c>
    </row>
    <row r="388" spans="3:9">
      <c r="C388" s="70">
        <v>373</v>
      </c>
      <c r="D388" s="73">
        <f ca="1">IF('Avaliacao de Conformidade'!$I$19&lt;&gt;"intervalo","-",IF(ABS($E$11-I386)&lt;=ABS($E$11-I387),D386+(RAND()-0.5)*$M$17/C388,D387+(RAND()-0.5)*$M$17/C388))</f>
        <v>1.6448539202943524</v>
      </c>
      <c r="E388" s="87">
        <f ca="1">IF('Avaliacao de Conformidade'!$I$19&lt;&gt;"intervalo","-",IF($E$10="Risco do Consumidor",$E$7+D388*$K$7,$E$7-D388*$K$7))</f>
        <v>93.700921320662289</v>
      </c>
      <c r="F388" s="87">
        <f ca="1">IF('Avaliacao de Conformidade'!$I$19&lt;&gt;"intervalo","-",IF($E$10="Risco do Consumidor",$E$8-D388*$K$8,$E$8+D388*$K$8))</f>
        <v>105.47665171919053</v>
      </c>
      <c r="G388" s="72">
        <f t="shared" ca="1" si="16"/>
        <v>4.9999969746119456E-2</v>
      </c>
      <c r="H388" s="72">
        <f t="shared" ca="1" si="17"/>
        <v>4.9999978868149511E-2</v>
      </c>
      <c r="I388" s="72">
        <f t="shared" ca="1" si="18"/>
        <v>4.9999974307134487E-2</v>
      </c>
    </row>
    <row r="389" spans="3:9">
      <c r="C389" s="70">
        <v>374</v>
      </c>
      <c r="D389" s="73">
        <f ca="1">IF('Avaliacao de Conformidade'!$I$19&lt;&gt;"intervalo","-",IF(ABS($E$11-I387)&lt;=ABS($E$11-I388),D387+(RAND()-0.5)*$M$17/C389,D388+(RAND()-0.5)*$M$17/C389))</f>
        <v>1.6448664238156112</v>
      </c>
      <c r="E389" s="87">
        <f ca="1">IF('Avaliacao de Conformidade'!$I$19&lt;&gt;"intervalo","-",IF($E$10="Risco do Consumidor",$E$7+D389*$K$7,$E$7-D389*$K$7))</f>
        <v>93.700949453585125</v>
      </c>
      <c r="F389" s="87">
        <f ca="1">IF('Avaliacao de Conformidade'!$I$19&lt;&gt;"intervalo","-",IF($E$10="Risco do Consumidor",$E$8-D389*$K$8,$E$8+D389*$K$8))</f>
        <v>105.47661733450707</v>
      </c>
      <c r="G389" s="72">
        <f t="shared" ca="1" si="16"/>
        <v>4.99986802013304E-2</v>
      </c>
      <c r="H389" s="72">
        <f t="shared" ca="1" si="17"/>
        <v>4.9998689324021649E-2</v>
      </c>
      <c r="I389" s="72">
        <f t="shared" ca="1" si="18"/>
        <v>4.9998684762676021E-2</v>
      </c>
    </row>
    <row r="390" spans="3:9">
      <c r="C390" s="70">
        <v>375</v>
      </c>
      <c r="D390" s="73">
        <f ca="1">IF('Avaliacao de Conformidade'!$I$19&lt;&gt;"intervalo","-",IF(ABS($E$11-I388)&lt;=ABS($E$11-I389),D388+(RAND()-0.5)*$M$17/C390,D389+(RAND()-0.5)*$M$17/C390))</f>
        <v>1.644802153360412</v>
      </c>
      <c r="E390" s="87">
        <f ca="1">IF('Avaliacao de Conformidade'!$I$19&lt;&gt;"intervalo","-",IF($E$10="Risco do Consumidor",$E$7+D390*$K$7,$E$7-D390*$K$7))</f>
        <v>93.700804845060929</v>
      </c>
      <c r="F390" s="87">
        <f ca="1">IF('Avaliacao de Conformidade'!$I$19&lt;&gt;"intervalo","-",IF($E$10="Risco do Consumidor",$E$8-D390*$K$8,$E$8+D390*$K$8))</f>
        <v>105.47679407825886</v>
      </c>
      <c r="G390" s="72">
        <f t="shared" ca="1" si="16"/>
        <v>5.0005308986735247E-2</v>
      </c>
      <c r="H390" s="72">
        <f t="shared" ca="1" si="17"/>
        <v>5.0005318106028922E-2</v>
      </c>
      <c r="I390" s="72">
        <f t="shared" ca="1" si="18"/>
        <v>5.0005313546382088E-2</v>
      </c>
    </row>
    <row r="391" spans="3:9">
      <c r="C391" s="70">
        <v>376</v>
      </c>
      <c r="D391" s="73">
        <f ca="1">IF('Avaliacao de Conformidade'!$I$19&lt;&gt;"intervalo","-",IF(ABS($E$11-I389)&lt;=ABS($E$11-I390),D389+(RAND()-0.5)*$M$17/C391,D390+(RAND()-0.5)*$M$17/C391))</f>
        <v>1.6446930339871699</v>
      </c>
      <c r="E391" s="87">
        <f ca="1">IF('Avaliacao de Conformidade'!$I$19&lt;&gt;"intervalo","-",IF($E$10="Risco do Consumidor",$E$7+D391*$K$7,$E$7-D391*$K$7))</f>
        <v>93.700559326471137</v>
      </c>
      <c r="F391" s="87">
        <f ca="1">IF('Avaliacao de Conformidade'!$I$19&lt;&gt;"intervalo","-",IF($E$10="Risco do Consumidor",$E$8-D391*$K$8,$E$8+D391*$K$8))</f>
        <v>105.47709415653529</v>
      </c>
      <c r="G391" s="72">
        <f t="shared" ca="1" si="16"/>
        <v>5.001656504610727E-2</v>
      </c>
      <c r="H391" s="72">
        <f t="shared" ca="1" si="17"/>
        <v>5.0016574159635854E-2</v>
      </c>
      <c r="I391" s="72">
        <f t="shared" ca="1" si="18"/>
        <v>5.0016569602871562E-2</v>
      </c>
    </row>
    <row r="392" spans="3:9">
      <c r="C392" s="70">
        <v>377</v>
      </c>
      <c r="D392" s="73">
        <f ca="1">IF('Avaliacao de Conformidade'!$I$19&lt;&gt;"intervalo","-",IF(ABS($E$11-I390)&lt;=ABS($E$11-I391),D390+(RAND()-0.5)*$M$17/C392,D391+(RAND()-0.5)*$M$17/C392))</f>
        <v>1.6449324230960638</v>
      </c>
      <c r="E392" s="87">
        <f ca="1">IF('Avaliacao de Conformidade'!$I$19&lt;&gt;"intervalo","-",IF($E$10="Risco do Consumidor",$E$7+D392*$K$7,$E$7-D392*$K$7))</f>
        <v>93.701097951966148</v>
      </c>
      <c r="F392" s="87">
        <f ca="1">IF('Avaliacao de Conformidade'!$I$19&lt;&gt;"intervalo","-",IF($E$10="Risco do Consumidor",$E$8-D392*$K$8,$E$8+D392*$K$8))</f>
        <v>105.47643583648582</v>
      </c>
      <c r="G392" s="72">
        <f t="shared" ca="1" si="16"/>
        <v>4.9991873836014479E-2</v>
      </c>
      <c r="H392" s="72">
        <f t="shared" ca="1" si="17"/>
        <v>4.9991882962195942E-2</v>
      </c>
      <c r="I392" s="72">
        <f t="shared" ca="1" si="18"/>
        <v>4.9991878399105211E-2</v>
      </c>
    </row>
    <row r="393" spans="3:9">
      <c r="C393" s="70">
        <v>378</v>
      </c>
      <c r="D393" s="73">
        <f ca="1">IF('Avaliacao de Conformidade'!$I$19&lt;&gt;"intervalo","-",IF(ABS($E$11-I391)&lt;=ABS($E$11-I392),D391+(RAND()-0.5)*$M$17/C393,D392+(RAND()-0.5)*$M$17/C393))</f>
        <v>1.6451442271719237</v>
      </c>
      <c r="E393" s="87">
        <f ca="1">IF('Avaliacao de Conformidade'!$I$19&lt;&gt;"intervalo","-",IF($E$10="Risco do Consumidor",$E$7+D393*$K$7,$E$7-D393*$K$7))</f>
        <v>93.701574511136826</v>
      </c>
      <c r="F393" s="87">
        <f ca="1">IF('Avaliacao de Conformidade'!$I$19&lt;&gt;"intervalo","-",IF($E$10="Risco do Consumidor",$E$8-D393*$K$8,$E$8+D393*$K$8))</f>
        <v>105.47585337527721</v>
      </c>
      <c r="G393" s="72">
        <f t="shared" ca="1" si="16"/>
        <v>4.9970035922718245E-2</v>
      </c>
      <c r="H393" s="72">
        <f t="shared" ca="1" si="17"/>
        <v>4.9970045060109214E-2</v>
      </c>
      <c r="I393" s="72">
        <f t="shared" ca="1" si="18"/>
        <v>4.9970040491413729E-2</v>
      </c>
    </row>
    <row r="394" spans="3:9">
      <c r="C394" s="70">
        <v>379</v>
      </c>
      <c r="D394" s="73">
        <f ca="1">IF('Avaliacao de Conformidade'!$I$19&lt;&gt;"intervalo","-",IF(ABS($E$11-I392)&lt;=ABS($E$11-I393),D392+(RAND()-0.5)*$M$17/C394,D393+(RAND()-0.5)*$M$17/C394))</f>
        <v>1.6451715907945001</v>
      </c>
      <c r="E394" s="87">
        <f ca="1">IF('Avaliacao de Conformidade'!$I$19&lt;&gt;"intervalo","-",IF($E$10="Risco do Consumidor",$E$7+D394*$K$7,$E$7-D394*$K$7))</f>
        <v>93.701636079287624</v>
      </c>
      <c r="F394" s="87">
        <f ca="1">IF('Avaliacao de Conformidade'!$I$19&lt;&gt;"intervalo","-",IF($E$10="Risco do Consumidor",$E$8-D394*$K$8,$E$8+D394*$K$8))</f>
        <v>105.47577812531513</v>
      </c>
      <c r="G394" s="72">
        <f t="shared" ca="1" si="16"/>
        <v>4.9967215170249574E-2</v>
      </c>
      <c r="H394" s="72">
        <f t="shared" ca="1" si="17"/>
        <v>4.9967224309089932E-2</v>
      </c>
      <c r="I394" s="72">
        <f t="shared" ca="1" si="18"/>
        <v>4.9967219739669749E-2</v>
      </c>
    </row>
    <row r="395" spans="3:9">
      <c r="C395" s="70">
        <v>380</v>
      </c>
      <c r="D395" s="73">
        <f ca="1">IF('Avaliacao de Conformidade'!$I$19&lt;&gt;"intervalo","-",IF(ABS($E$11-I393)&lt;=ABS($E$11-I394),D393+(RAND()-0.5)*$M$17/C395,D394+(RAND()-0.5)*$M$17/C395))</f>
        <v>1.6452443771212615</v>
      </c>
      <c r="E395" s="87">
        <f ca="1">IF('Avaliacao de Conformidade'!$I$19&lt;&gt;"intervalo","-",IF($E$10="Risco do Consumidor",$E$7+D395*$K$7,$E$7-D395*$K$7))</f>
        <v>93.701799848522839</v>
      </c>
      <c r="F395" s="87">
        <f ca="1">IF('Avaliacao de Conformidade'!$I$19&lt;&gt;"intervalo","-",IF($E$10="Risco do Consumidor",$E$8-D395*$K$8,$E$8+D395*$K$8))</f>
        <v>105.47557796291653</v>
      </c>
      <c r="G395" s="72">
        <f t="shared" ca="1" si="16"/>
        <v>4.9959712680513385E-2</v>
      </c>
      <c r="H395" s="72">
        <f t="shared" ca="1" si="17"/>
        <v>4.9959721823209513E-2</v>
      </c>
      <c r="I395" s="72">
        <f t="shared" ca="1" si="18"/>
        <v>4.9959717251861449E-2</v>
      </c>
    </row>
    <row r="396" spans="3:9">
      <c r="C396" s="70">
        <v>381</v>
      </c>
      <c r="D396" s="73">
        <f ca="1">IF('Avaliacao de Conformidade'!$I$19&lt;&gt;"intervalo","-",IF(ABS($E$11-I394)&lt;=ABS($E$11-I395),D394+(RAND()-0.5)*$M$17/C396,D395+(RAND()-0.5)*$M$17/C396))</f>
        <v>1.6454230849451015</v>
      </c>
      <c r="E396" s="87">
        <f ca="1">IF('Avaliacao de Conformidade'!$I$19&lt;&gt;"intervalo","-",IF($E$10="Risco do Consumidor",$E$7+D396*$K$7,$E$7-D396*$K$7))</f>
        <v>93.702201941126475</v>
      </c>
      <c r="F396" s="87">
        <f ca="1">IF('Avaliacao de Conformidade'!$I$19&lt;&gt;"intervalo","-",IF($E$10="Risco do Consumidor",$E$8-D396*$K$8,$E$8+D396*$K$8))</f>
        <v>105.47508651640098</v>
      </c>
      <c r="G396" s="72">
        <f t="shared" ca="1" si="16"/>
        <v>4.9941296086090381E-2</v>
      </c>
      <c r="H396" s="72">
        <f t="shared" ca="1" si="17"/>
        <v>4.9941305238260202E-2</v>
      </c>
      <c r="I396" s="72">
        <f t="shared" ca="1" si="18"/>
        <v>4.9941300662175295E-2</v>
      </c>
    </row>
    <row r="397" spans="3:9">
      <c r="C397" s="70">
        <v>382</v>
      </c>
      <c r="D397" s="73">
        <f ca="1">IF('Avaliacao de Conformidade'!$I$19&lt;&gt;"intervalo","-",IF(ABS($E$11-I395)&lt;=ABS($E$11-I396),D395+(RAND()-0.5)*$M$17/C397,D396+(RAND()-0.5)*$M$17/C397))</f>
        <v>1.6452569667480021</v>
      </c>
      <c r="E397" s="87">
        <f ca="1">IF('Avaliacao de Conformidade'!$I$19&lt;&gt;"intervalo","-",IF($E$10="Risco do Consumidor",$E$7+D397*$K$7,$E$7-D397*$K$7))</f>
        <v>93.70182817518301</v>
      </c>
      <c r="F397" s="87">
        <f ca="1">IF('Avaliacao de Conformidade'!$I$19&lt;&gt;"intervalo","-",IF($E$10="Risco do Consumidor",$E$8-D397*$K$8,$E$8+D397*$K$8))</f>
        <v>105.475543341443</v>
      </c>
      <c r="G397" s="72">
        <f t="shared" ca="1" si="16"/>
        <v>4.9958415089108428E-2</v>
      </c>
      <c r="H397" s="72">
        <f t="shared" ca="1" si="17"/>
        <v>4.9958424232472071E-2</v>
      </c>
      <c r="I397" s="72">
        <f t="shared" ca="1" si="18"/>
        <v>4.9958419660790246E-2</v>
      </c>
    </row>
    <row r="398" spans="3:9">
      <c r="C398" s="70">
        <v>383</v>
      </c>
      <c r="D398" s="73">
        <f ca="1">IF('Avaliacao de Conformidade'!$I$19&lt;&gt;"intervalo","-",IF(ABS($E$11-I396)&lt;=ABS($E$11-I397),D396+(RAND()-0.5)*$M$17/C398,D397+(RAND()-0.5)*$M$17/C398))</f>
        <v>1.6451875938847231</v>
      </c>
      <c r="E398" s="87">
        <f ca="1">IF('Avaliacao de Conformidade'!$I$19&lt;&gt;"intervalo","-",IF($E$10="Risco do Consumidor",$E$7+D398*$K$7,$E$7-D398*$K$7))</f>
        <v>93.70167208624062</v>
      </c>
      <c r="F398" s="87">
        <f ca="1">IF('Avaliacao de Conformidade'!$I$19&lt;&gt;"intervalo","-",IF($E$10="Risco do Consumidor",$E$8-D398*$K$8,$E$8+D398*$K$8))</f>
        <v>105.47573411681701</v>
      </c>
      <c r="G398" s="72">
        <f t="shared" ca="1" si="16"/>
        <v>4.9965565566077119E-2</v>
      </c>
      <c r="H398" s="72">
        <f t="shared" ca="1" si="17"/>
        <v>4.9965574705764543E-2</v>
      </c>
      <c r="I398" s="72">
        <f t="shared" ca="1" si="18"/>
        <v>4.9965570135920831E-2</v>
      </c>
    </row>
    <row r="399" spans="3:9">
      <c r="C399" s="70">
        <v>384</v>
      </c>
      <c r="D399" s="73">
        <f ca="1">IF('Avaliacao de Conformidade'!$I$19&lt;&gt;"intervalo","-",IF(ABS($E$11-I397)&lt;=ABS($E$11-I398),D397+(RAND()-0.5)*$M$17/C399,D398+(RAND()-0.5)*$M$17/C399))</f>
        <v>1.6450013291528041</v>
      </c>
      <c r="E399" s="87">
        <f ca="1">IF('Avaliacao de Conformidade'!$I$19&lt;&gt;"intervalo","-",IF($E$10="Risco do Consumidor",$E$7+D399*$K$7,$E$7-D399*$K$7))</f>
        <v>93.701252990593815</v>
      </c>
      <c r="F399" s="87">
        <f ca="1">IF('Avaliacao de Conformidade'!$I$19&lt;&gt;"intervalo","-",IF($E$10="Risco do Consumidor",$E$8-D399*$K$8,$E$8+D399*$K$8))</f>
        <v>105.47624634482979</v>
      </c>
      <c r="G399" s="72">
        <f t="shared" ca="1" si="16"/>
        <v>4.9984768489465259E-2</v>
      </c>
      <c r="H399" s="72">
        <f t="shared" ca="1" si="17"/>
        <v>4.9984777619292348E-2</v>
      </c>
      <c r="I399" s="72">
        <f t="shared" ca="1" si="18"/>
        <v>4.9984773054378803E-2</v>
      </c>
    </row>
    <row r="400" spans="3:9">
      <c r="C400" s="70">
        <v>385</v>
      </c>
      <c r="D400" s="73">
        <f ca="1">IF('Avaliacao de Conformidade'!$I$19&lt;&gt;"intervalo","-",IF(ABS($E$11-I398)&lt;=ABS($E$11-I399),D398+(RAND()-0.5)*$M$17/C400,D399+(RAND()-0.5)*$M$17/C400))</f>
        <v>1.6451646398254933</v>
      </c>
      <c r="E400" s="87">
        <f ca="1">IF('Avaliacao de Conformidade'!$I$19&lt;&gt;"intervalo","-",IF($E$10="Risco do Consumidor",$E$7+D400*$K$7,$E$7-D400*$K$7))</f>
        <v>93.701620439607353</v>
      </c>
      <c r="F400" s="87">
        <f ca="1">IF('Avaliacao de Conformidade'!$I$19&lt;&gt;"intervalo","-",IF($E$10="Risco do Consumidor",$E$8-D400*$K$8,$E$8+D400*$K$8))</f>
        <v>105.47579724047989</v>
      </c>
      <c r="G400" s="72">
        <f t="shared" ref="G400:G463" ca="1" si="19">IF(E400="-","-",IF($G$13="Risco do Consumidor",_xlfn.NORM.DIST($E$7,E400,$K$7,TRUE)+(1-_xlfn.NORM.DIST($E$8,E400,$K$7,TRUE)),(_xlfn.NORM.DIST($E$8,E400,$K$7,TRUE)-_xlfn.NORM.DIST($E$7,E400,$K$7,TRUE))))</f>
        <v>4.9967931692110563E-2</v>
      </c>
      <c r="H400" s="72">
        <f t="shared" ref="H400:H463" ca="1" si="20">IF(F400="-","-",IF($G$13="Risco do Consumidor",_xlfn.NORM.DIST($E$7,F400,$K$8,TRUE)+(1-_xlfn.NORM.DIST($E$8,F400,$K$8,TRUE)),(_xlfn.NORM.DIST($E$8,F400,$K$8,TRUE)-_xlfn.NORM.DIST($E$7,F400,$K$8,TRUE))))</f>
        <v>4.9967940830582293E-2</v>
      </c>
      <c r="I400" s="72">
        <f t="shared" ref="I400:I463" ca="1" si="21">IF(COUNT(G400:H400)=0,"-",AVERAGE(G400:H400))</f>
        <v>4.9967936261346428E-2</v>
      </c>
    </row>
    <row r="401" spans="3:9">
      <c r="C401" s="70">
        <v>386</v>
      </c>
      <c r="D401" s="73">
        <f ca="1">IF('Avaliacao de Conformidade'!$I$19&lt;&gt;"intervalo","-",IF(ABS($E$11-I399)&lt;=ABS($E$11-I400),D399+(RAND()-0.5)*$M$17/C401,D400+(RAND()-0.5)*$M$17/C401))</f>
        <v>1.6451336502787979</v>
      </c>
      <c r="E401" s="87">
        <f ca="1">IF('Avaliacao de Conformidade'!$I$19&lt;&gt;"intervalo","-",IF($E$10="Risco do Consumidor",$E$7+D401*$K$7,$E$7-D401*$K$7))</f>
        <v>93.70155071312729</v>
      </c>
      <c r="F401" s="87">
        <f ca="1">IF('Avaliacao de Conformidade'!$I$19&lt;&gt;"intervalo","-",IF($E$10="Risco do Consumidor",$E$8-D401*$K$8,$E$8+D401*$K$8))</f>
        <v>105.47588246173331</v>
      </c>
      <c r="G401" s="72">
        <f t="shared" ca="1" si="19"/>
        <v>4.9971126265505997E-2</v>
      </c>
      <c r="H401" s="72">
        <f t="shared" ca="1" si="20"/>
        <v>4.9971135402336719E-2</v>
      </c>
      <c r="I401" s="72">
        <f t="shared" ca="1" si="21"/>
        <v>4.9971130833921358E-2</v>
      </c>
    </row>
    <row r="402" spans="3:9">
      <c r="C402" s="70">
        <v>387</v>
      </c>
      <c r="D402" s="73">
        <f ca="1">IF('Avaliacao de Conformidade'!$I$19&lt;&gt;"intervalo","-",IF(ABS($E$11-I400)&lt;=ABS($E$11-I401),D400+(RAND()-0.5)*$M$17/C402,D401+(RAND()-0.5)*$M$17/C402))</f>
        <v>1.6453250113715625</v>
      </c>
      <c r="E402" s="87">
        <f ca="1">IF('Avaliacao de Conformidade'!$I$19&lt;&gt;"intervalo","-",IF($E$10="Risco do Consumidor",$E$7+D402*$K$7,$E$7-D402*$K$7))</f>
        <v>93.701981275586022</v>
      </c>
      <c r="F402" s="87">
        <f ca="1">IF('Avaliacao de Conformidade'!$I$19&lt;&gt;"intervalo","-",IF($E$10="Risco do Consumidor",$E$8-D402*$K$8,$E$8+D402*$K$8))</f>
        <v>105.47535621872821</v>
      </c>
      <c r="G402" s="72">
        <f t="shared" ca="1" si="19"/>
        <v>4.9951402310736776E-2</v>
      </c>
      <c r="H402" s="72">
        <f t="shared" ca="1" si="20"/>
        <v>4.9951411457706714E-2</v>
      </c>
      <c r="I402" s="72">
        <f t="shared" ca="1" si="21"/>
        <v>4.9951406884221741E-2</v>
      </c>
    </row>
    <row r="403" spans="3:9">
      <c r="C403" s="70">
        <v>388</v>
      </c>
      <c r="D403" s="73">
        <f ca="1">IF('Avaliacao de Conformidade'!$I$19&lt;&gt;"intervalo","-",IF(ABS($E$11-I401)&lt;=ABS($E$11-I402),D401+(RAND()-0.5)*$M$17/C403,D402+(RAND()-0.5)*$M$17/C403))</f>
        <v>1.6453300322498865</v>
      </c>
      <c r="E403" s="87">
        <f ca="1">IF('Avaliacao de Conformidade'!$I$19&lt;&gt;"intervalo","-",IF($E$10="Risco do Consumidor",$E$7+D403*$K$7,$E$7-D403*$K$7))</f>
        <v>93.701992572562247</v>
      </c>
      <c r="F403" s="87">
        <f ca="1">IF('Avaliacao de Conformidade'!$I$19&lt;&gt;"intervalo","-",IF($E$10="Risco do Consumidor",$E$8-D403*$K$8,$E$8+D403*$K$8))</f>
        <v>105.47534241131281</v>
      </c>
      <c r="G403" s="72">
        <f t="shared" ca="1" si="19"/>
        <v>4.9950884882779857E-2</v>
      </c>
      <c r="H403" s="72">
        <f t="shared" ca="1" si="20"/>
        <v>4.9950894030015507E-2</v>
      </c>
      <c r="I403" s="72">
        <f t="shared" ca="1" si="21"/>
        <v>4.9950889456397682E-2</v>
      </c>
    </row>
    <row r="404" spans="3:9">
      <c r="C404" s="70">
        <v>389</v>
      </c>
      <c r="D404" s="73">
        <f ca="1">IF('Avaliacao de Conformidade'!$I$19&lt;&gt;"intervalo","-",IF(ABS($E$11-I402)&lt;=ABS($E$11-I403),D402+(RAND()-0.5)*$M$17/C404,D403+(RAND()-0.5)*$M$17/C404))</f>
        <v>1.645475804693546</v>
      </c>
      <c r="E404" s="87">
        <f ca="1">IF('Avaliacao de Conformidade'!$I$19&lt;&gt;"intervalo","-",IF($E$10="Risco do Consumidor",$E$7+D404*$K$7,$E$7-D404*$K$7))</f>
        <v>93.70232056056048</v>
      </c>
      <c r="F404" s="87">
        <f ca="1">IF('Avaliacao de Conformidade'!$I$19&lt;&gt;"intervalo","-",IF($E$10="Risco do Consumidor",$E$8-D404*$K$8,$E$8+D404*$K$8))</f>
        <v>105.47494153709275</v>
      </c>
      <c r="G404" s="72">
        <f t="shared" ca="1" si="19"/>
        <v>4.9935864128146407E-2</v>
      </c>
      <c r="H404" s="72">
        <f t="shared" ca="1" si="20"/>
        <v>4.9935873283112775E-2</v>
      </c>
      <c r="I404" s="72">
        <f t="shared" ca="1" si="21"/>
        <v>4.9935868705629591E-2</v>
      </c>
    </row>
    <row r="405" spans="3:9">
      <c r="C405" s="70">
        <v>390</v>
      </c>
      <c r="D405" s="73">
        <f ca="1">IF('Avaliacao de Conformidade'!$I$19&lt;&gt;"intervalo","-",IF(ABS($E$11-I403)&lt;=ABS($E$11-I404),D403+(RAND()-0.5)*$M$17/C405,D404+(RAND()-0.5)*$M$17/C405))</f>
        <v>1.6454815366375894</v>
      </c>
      <c r="E405" s="87">
        <f ca="1">IF('Avaliacao de Conformidade'!$I$19&lt;&gt;"intervalo","-",IF($E$10="Risco do Consumidor",$E$7+D405*$K$7,$E$7-D405*$K$7))</f>
        <v>93.702333457434577</v>
      </c>
      <c r="F405" s="87">
        <f ca="1">IF('Avaliacao de Conformidade'!$I$19&lt;&gt;"intervalo","-",IF($E$10="Risco do Consumidor",$E$8-D405*$K$8,$E$8+D405*$K$8))</f>
        <v>105.47492577424663</v>
      </c>
      <c r="G405" s="72">
        <f t="shared" ca="1" si="19"/>
        <v>4.9935273568012806E-2</v>
      </c>
      <c r="H405" s="72">
        <f t="shared" ca="1" si="20"/>
        <v>4.9935282723283209E-2</v>
      </c>
      <c r="I405" s="72">
        <f t="shared" ca="1" si="21"/>
        <v>4.9935278145648007E-2</v>
      </c>
    </row>
    <row r="406" spans="3:9">
      <c r="C406" s="70">
        <v>391</v>
      </c>
      <c r="D406" s="73">
        <f ca="1">IF('Avaliacao de Conformidade'!$I$19&lt;&gt;"intervalo","-",IF(ABS($E$11-I404)&lt;=ABS($E$11-I405),D404+(RAND()-0.5)*$M$17/C406,D405+(RAND()-0.5)*$M$17/C406))</f>
        <v>1.6457163986324184</v>
      </c>
      <c r="E406" s="87">
        <f ca="1">IF('Avaliacao de Conformidade'!$I$19&lt;&gt;"intervalo","-",IF($E$10="Risco do Consumidor",$E$7+D406*$K$7,$E$7-D406*$K$7))</f>
        <v>93.70286189692294</v>
      </c>
      <c r="F406" s="87">
        <f ca="1">IF('Avaliacao de Conformidade'!$I$19&lt;&gt;"intervalo","-",IF($E$10="Risco do Consumidor",$E$8-D406*$K$8,$E$8+D406*$K$8))</f>
        <v>105.47427990376084</v>
      </c>
      <c r="G406" s="72">
        <f t="shared" ca="1" si="19"/>
        <v>4.9911080610591602E-2</v>
      </c>
      <c r="H406" s="72">
        <f t="shared" ca="1" si="20"/>
        <v>4.9911089778330836E-2</v>
      </c>
      <c r="I406" s="72">
        <f t="shared" ca="1" si="21"/>
        <v>4.9911085194461219E-2</v>
      </c>
    </row>
    <row r="407" spans="3:9">
      <c r="C407" s="70">
        <v>392</v>
      </c>
      <c r="D407" s="73">
        <f ca="1">IF('Avaliacao de Conformidade'!$I$19&lt;&gt;"intervalo","-",IF(ABS($E$11-I405)&lt;=ABS($E$11-I406),D405+(RAND()-0.5)*$M$17/C407,D406+(RAND()-0.5)*$M$17/C407))</f>
        <v>1.6454095396207522</v>
      </c>
      <c r="E407" s="87">
        <f ca="1">IF('Avaliacao de Conformidade'!$I$19&lt;&gt;"intervalo","-",IF($E$10="Risco do Consumidor",$E$7+D407*$K$7,$E$7-D407*$K$7))</f>
        <v>93.702171464146687</v>
      </c>
      <c r="F407" s="87">
        <f ca="1">IF('Avaliacao de Conformidade'!$I$19&lt;&gt;"intervalo","-",IF($E$10="Risco do Consumidor",$E$8-D407*$K$8,$E$8+D407*$K$8))</f>
        <v>105.47512376604293</v>
      </c>
      <c r="G407" s="72">
        <f t="shared" ca="1" si="19"/>
        <v>4.9942691799190878E-2</v>
      </c>
      <c r="H407" s="72">
        <f t="shared" ca="1" si="20"/>
        <v>4.9942700950641655E-2</v>
      </c>
      <c r="I407" s="72">
        <f t="shared" ca="1" si="21"/>
        <v>4.9942696374916266E-2</v>
      </c>
    </row>
    <row r="408" spans="3:9">
      <c r="C408" s="70">
        <v>393</v>
      </c>
      <c r="D408" s="73">
        <f ca="1">IF('Avaliacao de Conformidade'!$I$19&lt;&gt;"intervalo","-",IF(ABS($E$11-I406)&lt;=ABS($E$11-I407),D406+(RAND()-0.5)*$M$17/C408,D407+(RAND()-0.5)*$M$17/C408))</f>
        <v>1.6454540466979433</v>
      </c>
      <c r="E408" s="87">
        <f ca="1">IF('Avaliacao de Conformidade'!$I$19&lt;&gt;"intervalo","-",IF($E$10="Risco do Consumidor",$E$7+D408*$K$7,$E$7-D408*$K$7))</f>
        <v>93.702271605070365</v>
      </c>
      <c r="F408" s="87">
        <f ca="1">IF('Avaliacao de Conformidade'!$I$19&lt;&gt;"intervalo","-",IF($E$10="Risco do Consumidor",$E$8-D408*$K$8,$E$8+D408*$K$8))</f>
        <v>105.47500137158066</v>
      </c>
      <c r="G408" s="72">
        <f t="shared" ca="1" si="19"/>
        <v>4.9938105897311694E-2</v>
      </c>
      <c r="H408" s="72">
        <f t="shared" ca="1" si="20"/>
        <v>4.9938115051123527E-2</v>
      </c>
      <c r="I408" s="72">
        <f t="shared" ca="1" si="21"/>
        <v>4.993811047421761E-2</v>
      </c>
    </row>
    <row r="409" spans="3:9">
      <c r="C409" s="70">
        <v>394</v>
      </c>
      <c r="D409" s="73">
        <f ca="1">IF('Avaliacao de Conformidade'!$I$19&lt;&gt;"intervalo","-",IF(ABS($E$11-I407)&lt;=ABS($E$11-I408),D407+(RAND()-0.5)*$M$17/C409,D408+(RAND()-0.5)*$M$17/C409))</f>
        <v>1.6452826116789148</v>
      </c>
      <c r="E409" s="87">
        <f ca="1">IF('Avaliacao de Conformidade'!$I$19&lt;&gt;"intervalo","-",IF($E$10="Risco do Consumidor",$E$7+D409*$K$7,$E$7-D409*$K$7))</f>
        <v>93.701885876277558</v>
      </c>
      <c r="F409" s="87">
        <f ca="1">IF('Avaliacao de Conformidade'!$I$19&lt;&gt;"intervalo","-",IF($E$10="Risco do Consumidor",$E$8-D409*$K$8,$E$8+D409*$K$8))</f>
        <v>105.47547281788299</v>
      </c>
      <c r="G409" s="72">
        <f t="shared" ca="1" si="19"/>
        <v>4.9955771992853171E-2</v>
      </c>
      <c r="H409" s="72">
        <f t="shared" ca="1" si="20"/>
        <v>4.9955781137575365E-2</v>
      </c>
      <c r="I409" s="72">
        <f t="shared" ca="1" si="21"/>
        <v>4.9955776565214272E-2</v>
      </c>
    </row>
    <row r="410" spans="3:9">
      <c r="C410" s="70">
        <v>395</v>
      </c>
      <c r="D410" s="73">
        <f ca="1">IF('Avaliacao de Conformidade'!$I$19&lt;&gt;"intervalo","-",IF(ABS($E$11-I408)&lt;=ABS($E$11-I409),D408+(RAND()-0.5)*$M$17/C410,D409+(RAND()-0.5)*$M$17/C410))</f>
        <v>1.6450750238208667</v>
      </c>
      <c r="E410" s="87">
        <f ca="1">IF('Avaliacao de Conformidade'!$I$19&lt;&gt;"intervalo","-",IF($E$10="Risco do Consumidor",$E$7+D410*$K$7,$E$7-D410*$K$7))</f>
        <v>93.701418803596951</v>
      </c>
      <c r="F410" s="87">
        <f ca="1">IF('Avaliacao de Conformidade'!$I$19&lt;&gt;"intervalo","-",IF($E$10="Risco do Consumidor",$E$8-D410*$K$8,$E$8+D410*$K$8))</f>
        <v>105.47604368449262</v>
      </c>
      <c r="G410" s="72">
        <f t="shared" ca="1" si="19"/>
        <v>4.9977170249657997E-2</v>
      </c>
      <c r="H410" s="72">
        <f t="shared" ca="1" si="20"/>
        <v>4.9977179383385334E-2</v>
      </c>
      <c r="I410" s="72">
        <f t="shared" ca="1" si="21"/>
        <v>4.9977174816521669E-2</v>
      </c>
    </row>
    <row r="411" spans="3:9">
      <c r="C411" s="70">
        <v>396</v>
      </c>
      <c r="D411" s="73">
        <f ca="1">IF('Avaliacao de Conformidade'!$I$19&lt;&gt;"intervalo","-",IF(ABS($E$11-I409)&lt;=ABS($E$11-I410),D409+(RAND()-0.5)*$M$17/C411,D410+(RAND()-0.5)*$M$17/C411))</f>
        <v>1.6452112479083496</v>
      </c>
      <c r="E411" s="87">
        <f ca="1">IF('Avaliacao de Conformidade'!$I$19&lt;&gt;"intervalo","-",IF($E$10="Risco do Consumidor",$E$7+D411*$K$7,$E$7-D411*$K$7))</f>
        <v>93.701725307793794</v>
      </c>
      <c r="F411" s="87">
        <f ca="1">IF('Avaliacao de Conformidade'!$I$19&lt;&gt;"intervalo","-",IF($E$10="Risco do Consumidor",$E$8-D411*$K$8,$E$8+D411*$K$8))</f>
        <v>105.47566906825205</v>
      </c>
      <c r="G411" s="72">
        <f t="shared" ca="1" si="19"/>
        <v>4.996312738053485E-2</v>
      </c>
      <c r="H411" s="72">
        <f t="shared" ca="1" si="20"/>
        <v>4.9963136521476222E-2</v>
      </c>
      <c r="I411" s="72">
        <f t="shared" ca="1" si="21"/>
        <v>4.9963131951005532E-2</v>
      </c>
    </row>
    <row r="412" spans="3:9">
      <c r="C412" s="70">
        <v>397</v>
      </c>
      <c r="D412" s="73">
        <f ca="1">IF('Avaliacao de Conformidade'!$I$19&lt;&gt;"intervalo","-",IF(ABS($E$11-I410)&lt;=ABS($E$11-I411),D410+(RAND()-0.5)*$M$17/C412,D411+(RAND()-0.5)*$M$17/C412))</f>
        <v>1.6451867430864504</v>
      </c>
      <c r="E412" s="87">
        <f ca="1">IF('Avaliacao de Conformidade'!$I$19&lt;&gt;"intervalo","-",IF($E$10="Risco do Consumidor",$E$7+D412*$K$7,$E$7-D412*$K$7))</f>
        <v>93.701670171944514</v>
      </c>
      <c r="F412" s="87">
        <f ca="1">IF('Avaliacao de Conformidade'!$I$19&lt;&gt;"intervalo","-",IF($E$10="Risco do Consumidor",$E$8-D412*$K$8,$E$8+D412*$K$8))</f>
        <v>105.47573645651227</v>
      </c>
      <c r="G412" s="72">
        <f t="shared" ca="1" si="19"/>
        <v>4.9965653265569052E-2</v>
      </c>
      <c r="H412" s="72">
        <f t="shared" ca="1" si="20"/>
        <v>4.9965662405212032E-2</v>
      </c>
      <c r="I412" s="72">
        <f t="shared" ca="1" si="21"/>
        <v>4.9965657835390545E-2</v>
      </c>
    </row>
    <row r="413" spans="3:9">
      <c r="C413" s="70">
        <v>398</v>
      </c>
      <c r="D413" s="73">
        <f ca="1">IF('Avaliacao de Conformidade'!$I$19&lt;&gt;"intervalo","-",IF(ABS($E$11-I411)&lt;=ABS($E$11-I412),D411+(RAND()-0.5)*$M$17/C413,D412+(RAND()-0.5)*$M$17/C413))</f>
        <v>1.645000587480838</v>
      </c>
      <c r="E413" s="87">
        <f ca="1">IF('Avaliacao de Conformidade'!$I$19&lt;&gt;"intervalo","-",IF($E$10="Risco do Consumidor",$E$7+D413*$K$7,$E$7-D413*$K$7))</f>
        <v>93.70125132183189</v>
      </c>
      <c r="F413" s="87">
        <f ca="1">IF('Avaliacao de Conformidade'!$I$19&lt;&gt;"intervalo","-",IF($E$10="Risco do Consumidor",$E$8-D413*$K$8,$E$8+D413*$K$8))</f>
        <v>105.47624838442769</v>
      </c>
      <c r="G413" s="72">
        <f t="shared" ca="1" si="19"/>
        <v>4.998484496374276E-2</v>
      </c>
      <c r="H413" s="72">
        <f t="shared" ca="1" si="20"/>
        <v>4.9984854093530345E-2</v>
      </c>
      <c r="I413" s="72">
        <f t="shared" ca="1" si="21"/>
        <v>4.9984849528636549E-2</v>
      </c>
    </row>
    <row r="414" spans="3:9">
      <c r="C414" s="70">
        <v>399</v>
      </c>
      <c r="D414" s="73">
        <f ca="1">IF('Avaliacao de Conformidade'!$I$19&lt;&gt;"intervalo","-",IF(ABS($E$11-I412)&lt;=ABS($E$11-I413),D412+(RAND()-0.5)*$M$17/C414,D413+(RAND()-0.5)*$M$17/C414))</f>
        <v>1.6451380644904525</v>
      </c>
      <c r="E414" s="87">
        <f ca="1">IF('Avaliacao de Conformidade'!$I$19&lt;&gt;"intervalo","-",IF($E$10="Risco do Consumidor",$E$7+D414*$K$7,$E$7-D414*$K$7))</f>
        <v>93.701560645103513</v>
      </c>
      <c r="F414" s="87">
        <f ca="1">IF('Avaliacao de Conformidade'!$I$19&lt;&gt;"intervalo","-",IF($E$10="Risco do Consumidor",$E$8-D414*$K$8,$E$8+D414*$K$8))</f>
        <v>105.47587032265126</v>
      </c>
      <c r="G414" s="72">
        <f t="shared" ca="1" si="19"/>
        <v>4.9970671214274828E-2</v>
      </c>
      <c r="H414" s="72">
        <f t="shared" ca="1" si="20"/>
        <v>4.9970680351339447E-2</v>
      </c>
      <c r="I414" s="72">
        <f t="shared" ca="1" si="21"/>
        <v>4.9970675782807138E-2</v>
      </c>
    </row>
    <row r="415" spans="3:9">
      <c r="C415" s="70">
        <v>400</v>
      </c>
      <c r="D415" s="73">
        <f ca="1">IF('Avaliacao de Conformidade'!$I$19&lt;&gt;"intervalo","-",IF(ABS($E$11-I413)&lt;=ABS($E$11-I414),D413+(RAND()-0.5)*$M$17/C415,D414+(RAND()-0.5)*$M$17/C415))</f>
        <v>1.645227200605095</v>
      </c>
      <c r="E415" s="87">
        <f ca="1">IF('Avaliacao de Conformidade'!$I$19&lt;&gt;"intervalo","-",IF($E$10="Risco do Consumidor",$E$7+D415*$K$7,$E$7-D415*$K$7))</f>
        <v>93.701761201361464</v>
      </c>
      <c r="F415" s="87">
        <f ca="1">IF('Avaliacao de Conformidade'!$I$19&lt;&gt;"intervalo","-",IF($E$10="Risco do Consumidor",$E$8-D415*$K$8,$E$8+D415*$K$8))</f>
        <v>105.47562519833599</v>
      </c>
      <c r="G415" s="72">
        <f t="shared" ca="1" si="19"/>
        <v>4.9961483078155802E-2</v>
      </c>
      <c r="H415" s="72">
        <f t="shared" ca="1" si="20"/>
        <v>4.9961492219941797E-2</v>
      </c>
      <c r="I415" s="72">
        <f t="shared" ca="1" si="21"/>
        <v>4.99614876490488E-2</v>
      </c>
    </row>
    <row r="416" spans="3:9">
      <c r="C416" s="70">
        <v>401</v>
      </c>
      <c r="D416" s="73">
        <f ca="1">IF('Avaliacao de Conformidade'!$I$19&lt;&gt;"intervalo","-",IF(ABS($E$11-I414)&lt;=ABS($E$11-I415),D414+(RAND()-0.5)*$M$17/C416,D415+(RAND()-0.5)*$M$17/C416))</f>
        <v>1.6453070905653273</v>
      </c>
      <c r="E416" s="87">
        <f ca="1">IF('Avaliacao de Conformidade'!$I$19&lt;&gt;"intervalo","-",IF($E$10="Risco do Consumidor",$E$7+D416*$K$7,$E$7-D416*$K$7))</f>
        <v>93.701940953771981</v>
      </c>
      <c r="F416" s="87">
        <f ca="1">IF('Avaliacao de Conformidade'!$I$19&lt;&gt;"intervalo","-",IF($E$10="Risco do Consumidor",$E$8-D416*$K$8,$E$8+D416*$K$8))</f>
        <v>105.47540550094536</v>
      </c>
      <c r="G416" s="72">
        <f t="shared" ca="1" si="19"/>
        <v>4.9953249179067793E-2</v>
      </c>
      <c r="H416" s="72">
        <f t="shared" ca="1" si="20"/>
        <v>4.9953258325087249E-2</v>
      </c>
      <c r="I416" s="72">
        <f t="shared" ca="1" si="21"/>
        <v>4.9953253752077521E-2</v>
      </c>
    </row>
    <row r="417" spans="3:9">
      <c r="C417" s="70">
        <v>402</v>
      </c>
      <c r="D417" s="73">
        <f ca="1">IF('Avaliacao de Conformidade'!$I$19&lt;&gt;"intervalo","-",IF(ABS($E$11-I415)&lt;=ABS($E$11-I416),D415+(RAND()-0.5)*$M$17/C417,D416+(RAND()-0.5)*$M$17/C417))</f>
        <v>1.6453801820582465</v>
      </c>
      <c r="E417" s="87">
        <f ca="1">IF('Avaliacao de Conformidade'!$I$19&lt;&gt;"intervalo","-",IF($E$10="Risco do Consumidor",$E$7+D417*$K$7,$E$7-D417*$K$7))</f>
        <v>93.702105409631059</v>
      </c>
      <c r="F417" s="87">
        <f ca="1">IF('Avaliacao de Conformidade'!$I$19&lt;&gt;"intervalo","-",IF($E$10="Risco do Consumidor",$E$8-D417*$K$8,$E$8+D417*$K$8))</f>
        <v>105.47520449933982</v>
      </c>
      <c r="G417" s="72">
        <f t="shared" ca="1" si="19"/>
        <v>4.9945716915445457E-2</v>
      </c>
      <c r="H417" s="72">
        <f t="shared" ca="1" si="20"/>
        <v>4.9945726065340264E-2</v>
      </c>
      <c r="I417" s="72">
        <f t="shared" ca="1" si="21"/>
        <v>4.9945721490392864E-2</v>
      </c>
    </row>
    <row r="418" spans="3:9">
      <c r="C418" s="70">
        <v>403</v>
      </c>
      <c r="D418" s="73">
        <f ca="1">IF('Avaliacao de Conformidade'!$I$19&lt;&gt;"intervalo","-",IF(ABS($E$11-I416)&lt;=ABS($E$11-I417),D416+(RAND()-0.5)*$M$17/C418,D417+(RAND()-0.5)*$M$17/C418))</f>
        <v>1.6450685871468034</v>
      </c>
      <c r="E418" s="87">
        <f ca="1">IF('Avaliacao de Conformidade'!$I$19&lt;&gt;"intervalo","-",IF($E$10="Risco do Consumidor",$E$7+D418*$K$7,$E$7-D418*$K$7))</f>
        <v>93.701404321080304</v>
      </c>
      <c r="F418" s="87">
        <f ca="1">IF('Avaliacao de Conformidade'!$I$19&lt;&gt;"intervalo","-",IF($E$10="Risco do Consumidor",$E$8-D418*$K$8,$E$8+D418*$K$8))</f>
        <v>105.47606138534628</v>
      </c>
      <c r="G418" s="72">
        <f t="shared" ca="1" si="19"/>
        <v>4.9977833861949386E-2</v>
      </c>
      <c r="H418" s="72">
        <f t="shared" ca="1" si="20"/>
        <v>4.9977842995335281E-2</v>
      </c>
      <c r="I418" s="72">
        <f t="shared" ca="1" si="21"/>
        <v>4.9977838428642334E-2</v>
      </c>
    </row>
    <row r="419" spans="3:9">
      <c r="C419" s="70">
        <v>404</v>
      </c>
      <c r="D419" s="73">
        <f ca="1">IF('Avaliacao de Conformidade'!$I$19&lt;&gt;"intervalo","-",IF(ABS($E$11-I417)&lt;=ABS($E$11-I418),D417+(RAND()-0.5)*$M$17/C419,D418+(RAND()-0.5)*$M$17/C419))</f>
        <v>1.6452907715379606</v>
      </c>
      <c r="E419" s="87">
        <f ca="1">IF('Avaliacao de Conformidade'!$I$19&lt;&gt;"intervalo","-",IF($E$10="Risco do Consumidor",$E$7+D419*$K$7,$E$7-D419*$K$7))</f>
        <v>93.701904235960413</v>
      </c>
      <c r="F419" s="87">
        <f ca="1">IF('Avaliacao de Conformidade'!$I$19&lt;&gt;"intervalo","-",IF($E$10="Risco do Consumidor",$E$8-D419*$K$8,$E$8+D419*$K$8))</f>
        <v>105.47545037827061</v>
      </c>
      <c r="G419" s="72">
        <f t="shared" ca="1" si="19"/>
        <v>4.9954931019905877E-2</v>
      </c>
      <c r="H419" s="72">
        <f t="shared" ca="1" si="20"/>
        <v>4.9954940165060552E-2</v>
      </c>
      <c r="I419" s="72">
        <f t="shared" ca="1" si="21"/>
        <v>4.9954935592483214E-2</v>
      </c>
    </row>
    <row r="420" spans="3:9">
      <c r="C420" s="70">
        <v>405</v>
      </c>
      <c r="D420" s="73">
        <f ca="1">IF('Avaliacao de Conformidade'!$I$19&lt;&gt;"intervalo","-",IF(ABS($E$11-I418)&lt;=ABS($E$11-I419),D418+(RAND()-0.5)*$M$17/C420,D419+(RAND()-0.5)*$M$17/C420))</f>
        <v>1.6449513791262858</v>
      </c>
      <c r="E420" s="87">
        <f ca="1">IF('Avaliacao de Conformidade'!$I$19&lt;&gt;"intervalo","-",IF($E$10="Risco do Consumidor",$E$7+D420*$K$7,$E$7-D420*$K$7))</f>
        <v>93.701140603034148</v>
      </c>
      <c r="F420" s="87">
        <f ca="1">IF('Avaliacao de Conformidade'!$I$19&lt;&gt;"intervalo","-",IF($E$10="Risco do Consumidor",$E$8-D420*$K$8,$E$8+D420*$K$8))</f>
        <v>105.47638370740272</v>
      </c>
      <c r="G420" s="72">
        <f t="shared" ca="1" si="19"/>
        <v>4.9989919077553853E-2</v>
      </c>
      <c r="H420" s="72">
        <f t="shared" ca="1" si="20"/>
        <v>4.9989928204738444E-2</v>
      </c>
      <c r="I420" s="72">
        <f t="shared" ca="1" si="21"/>
        <v>4.9989923641146149E-2</v>
      </c>
    </row>
    <row r="421" spans="3:9">
      <c r="C421" s="70">
        <v>406</v>
      </c>
      <c r="D421" s="73">
        <f ca="1">IF('Avaliacao de Conformidade'!$I$19&lt;&gt;"intervalo","-",IF(ABS($E$11-I419)&lt;=ABS($E$11-I420),D419+(RAND()-0.5)*$M$17/C421,D420+(RAND()-0.5)*$M$17/C421))</f>
        <v>1.6449351303448148</v>
      </c>
      <c r="E421" s="87">
        <f ca="1">IF('Avaliacao de Conformidade'!$I$19&lt;&gt;"intervalo","-",IF($E$10="Risco do Consumidor",$E$7+D421*$K$7,$E$7-D421*$K$7))</f>
        <v>93.701104043275834</v>
      </c>
      <c r="F421" s="87">
        <f ca="1">IF('Avaliacao de Conformidade'!$I$19&lt;&gt;"intervalo","-",IF($E$10="Risco do Consumidor",$E$8-D421*$K$8,$E$8+D421*$K$8))</f>
        <v>105.47642839155176</v>
      </c>
      <c r="G421" s="72">
        <f t="shared" ca="1" si="19"/>
        <v>4.9991594658989585E-2</v>
      </c>
      <c r="H421" s="72">
        <f t="shared" ca="1" si="20"/>
        <v>4.9991603785314531E-2</v>
      </c>
      <c r="I421" s="72">
        <f t="shared" ca="1" si="21"/>
        <v>4.9991599222152058E-2</v>
      </c>
    </row>
    <row r="422" spans="3:9">
      <c r="C422" s="70">
        <v>407</v>
      </c>
      <c r="D422" s="73">
        <f ca="1">IF('Avaliacao de Conformidade'!$I$19&lt;&gt;"intervalo","-",IF(ABS($E$11-I420)&lt;=ABS($E$11-I421),D420+(RAND()-0.5)*$M$17/C422,D421+(RAND()-0.5)*$M$17/C422))</f>
        <v>1.6449790991421338</v>
      </c>
      <c r="E422" s="87">
        <f ca="1">IF('Avaliacao de Conformidade'!$I$19&lt;&gt;"intervalo","-",IF($E$10="Risco do Consumidor",$E$7+D422*$K$7,$E$7-D422*$K$7))</f>
        <v>93.701202973069798</v>
      </c>
      <c r="F422" s="87">
        <f ca="1">IF('Avaliacao de Conformidade'!$I$19&lt;&gt;"intervalo","-",IF($E$10="Risco do Consumidor",$E$8-D422*$K$8,$E$8+D422*$K$8))</f>
        <v>105.47630747735913</v>
      </c>
      <c r="G422" s="72">
        <f t="shared" ca="1" si="19"/>
        <v>4.9987060680795149E-2</v>
      </c>
      <c r="H422" s="72">
        <f t="shared" ca="1" si="20"/>
        <v>4.998706980944554E-2</v>
      </c>
      <c r="I422" s="72">
        <f t="shared" ca="1" si="21"/>
        <v>4.9987065245120345E-2</v>
      </c>
    </row>
    <row r="423" spans="3:9">
      <c r="C423" s="70">
        <v>408</v>
      </c>
      <c r="D423" s="73">
        <f ca="1">IF('Avaliacao de Conformidade'!$I$19&lt;&gt;"intervalo","-",IF(ABS($E$11-I421)&lt;=ABS($E$11-I422),D421+(RAND()-0.5)*$M$17/C423,D422+(RAND()-0.5)*$M$17/C423))</f>
        <v>1.6449410727694893</v>
      </c>
      <c r="E423" s="87">
        <f ca="1">IF('Avaliacao de Conformidade'!$I$19&lt;&gt;"intervalo","-",IF($E$10="Risco do Consumidor",$E$7+D423*$K$7,$E$7-D423*$K$7))</f>
        <v>93.701117413731353</v>
      </c>
      <c r="F423" s="87">
        <f ca="1">IF('Avaliacao de Conformidade'!$I$19&lt;&gt;"intervalo","-",IF($E$10="Risco do Consumidor",$E$8-D423*$K$8,$E$8+D423*$K$8))</f>
        <v>105.4764120498839</v>
      </c>
      <c r="G423" s="72">
        <f t="shared" ca="1" si="19"/>
        <v>4.9990981868369706E-2</v>
      </c>
      <c r="H423" s="72">
        <f t="shared" ca="1" si="20"/>
        <v>4.9990990995008838E-2</v>
      </c>
      <c r="I423" s="72">
        <f t="shared" ca="1" si="21"/>
        <v>4.9990986431689269E-2</v>
      </c>
    </row>
    <row r="424" spans="3:9">
      <c r="C424" s="70">
        <v>409</v>
      </c>
      <c r="D424" s="73">
        <f ca="1">IF('Avaliacao de Conformidade'!$I$19&lt;&gt;"intervalo","-",IF(ABS($E$11-I422)&lt;=ABS($E$11-I423),D422+(RAND()-0.5)*$M$17/C424,D423+(RAND()-0.5)*$M$17/C424))</f>
        <v>1.6447622207355468</v>
      </c>
      <c r="E424" s="87">
        <f ca="1">IF('Avaliacao de Conformidade'!$I$19&lt;&gt;"intervalo","-",IF($E$10="Risco do Consumidor",$E$7+D424*$K$7,$E$7-D424*$K$7))</f>
        <v>93.70071499665498</v>
      </c>
      <c r="F424" s="87">
        <f ca="1">IF('Avaliacao de Conformidade'!$I$19&lt;&gt;"intervalo","-",IF($E$10="Risco do Consumidor",$E$8-D424*$K$8,$E$8+D424*$K$8))</f>
        <v>105.47690389297725</v>
      </c>
      <c r="G424" s="72">
        <f t="shared" ca="1" si="19"/>
        <v>5.0009427947545752E-2</v>
      </c>
      <c r="H424" s="72">
        <f t="shared" ca="1" si="20"/>
        <v>5.0009437064729274E-2</v>
      </c>
      <c r="I424" s="72">
        <f t="shared" ca="1" si="21"/>
        <v>5.0009432506137513E-2</v>
      </c>
    </row>
    <row r="425" spans="3:9">
      <c r="C425" s="70">
        <v>410</v>
      </c>
      <c r="D425" s="73">
        <f ca="1">IF('Avaliacao de Conformidade'!$I$19&lt;&gt;"intervalo","-",IF(ABS($E$11-I423)&lt;=ABS($E$11-I424),D423+(RAND()-0.5)*$M$17/C425,D424+(RAND()-0.5)*$M$17/C425))</f>
        <v>1.6447968767595382</v>
      </c>
      <c r="E425" s="87">
        <f ca="1">IF('Avaliacao de Conformidade'!$I$19&lt;&gt;"intervalo","-",IF($E$10="Risco do Consumidor",$E$7+D425*$K$7,$E$7-D425*$K$7))</f>
        <v>93.700792972708967</v>
      </c>
      <c r="F425" s="87">
        <f ca="1">IF('Avaliacao de Conformidade'!$I$19&lt;&gt;"intervalo","-",IF($E$10="Risco do Consumidor",$E$8-D425*$K$8,$E$8+D425*$K$8))</f>
        <v>105.47680858891127</v>
      </c>
      <c r="G425" s="72">
        <f t="shared" ca="1" si="19"/>
        <v>5.000585324078418E-2</v>
      </c>
      <c r="H425" s="72">
        <f t="shared" ca="1" si="20"/>
        <v>5.0005862359799307E-2</v>
      </c>
      <c r="I425" s="72">
        <f t="shared" ca="1" si="21"/>
        <v>5.0005857800291743E-2</v>
      </c>
    </row>
    <row r="426" spans="3:9">
      <c r="C426" s="70">
        <v>411</v>
      </c>
      <c r="D426" s="73">
        <f ca="1">IF('Avaliacao de Conformidade'!$I$19&lt;&gt;"intervalo","-",IF(ABS($E$11-I424)&lt;=ABS($E$11-I425),D424+(RAND()-0.5)*$M$17/C426,D425+(RAND()-0.5)*$M$17/C426))</f>
        <v>1.6449634629727072</v>
      </c>
      <c r="E426" s="87">
        <f ca="1">IF('Avaliacao de Conformidade'!$I$19&lt;&gt;"intervalo","-",IF($E$10="Risco do Consumidor",$E$7+D426*$K$7,$E$7-D426*$K$7))</f>
        <v>93.70116779168859</v>
      </c>
      <c r="F426" s="87">
        <f ca="1">IF('Avaliacao de Conformidade'!$I$19&lt;&gt;"intervalo","-",IF($E$10="Risco do Consumidor",$E$8-D426*$K$8,$E$8+D426*$K$8))</f>
        <v>105.47635047682506</v>
      </c>
      <c r="G426" s="72">
        <f t="shared" ca="1" si="19"/>
        <v>4.9988673015075473E-2</v>
      </c>
      <c r="H426" s="72">
        <f t="shared" ca="1" si="20"/>
        <v>4.9988682142899171E-2</v>
      </c>
      <c r="I426" s="72">
        <f t="shared" ca="1" si="21"/>
        <v>4.9988677578987326E-2</v>
      </c>
    </row>
    <row r="427" spans="3:9">
      <c r="C427" s="70">
        <v>412</v>
      </c>
      <c r="D427" s="73">
        <f ca="1">IF('Avaliacao de Conformidade'!$I$19&lt;&gt;"intervalo","-",IF(ABS($E$11-I425)&lt;=ABS($E$11-I426),D425+(RAND()-0.5)*$M$17/C427,D426+(RAND()-0.5)*$M$17/C427))</f>
        <v>1.6445596475560278</v>
      </c>
      <c r="E427" s="87">
        <f ca="1">IF('Avaliacao de Conformidade'!$I$19&lt;&gt;"intervalo","-",IF($E$10="Risco do Consumidor",$E$7+D427*$K$7,$E$7-D427*$K$7))</f>
        <v>93.700259207001068</v>
      </c>
      <c r="F427" s="87">
        <f ca="1">IF('Avaliacao de Conformidade'!$I$19&lt;&gt;"intervalo","-",IF($E$10="Risco do Consumidor",$E$8-D427*$K$8,$E$8+D427*$K$8))</f>
        <v>105.47746096922093</v>
      </c>
      <c r="G427" s="72">
        <f t="shared" ca="1" si="19"/>
        <v>5.0030327084773174E-2</v>
      </c>
      <c r="H427" s="72">
        <f t="shared" ca="1" si="20"/>
        <v>5.0030336191258865E-2</v>
      </c>
      <c r="I427" s="72">
        <f t="shared" ca="1" si="21"/>
        <v>5.0030331638016019E-2</v>
      </c>
    </row>
    <row r="428" spans="3:9">
      <c r="C428" s="70">
        <v>413</v>
      </c>
      <c r="D428" s="73">
        <f ca="1">IF('Avaliacao de Conformidade'!$I$19&lt;&gt;"intervalo","-",IF(ABS($E$11-I426)&lt;=ABS($E$11-I427),D426+(RAND()-0.5)*$M$17/C428,D427+(RAND()-0.5)*$M$17/C428))</f>
        <v>1.6448681617308631</v>
      </c>
      <c r="E428" s="87">
        <f ca="1">IF('Avaliacao de Conformidade'!$I$19&lt;&gt;"intervalo","-",IF($E$10="Risco do Consumidor",$E$7+D428*$K$7,$E$7-D428*$K$7))</f>
        <v>93.700953363894442</v>
      </c>
      <c r="F428" s="87">
        <f ca="1">IF('Avaliacao de Conformidade'!$I$19&lt;&gt;"intervalo","-",IF($E$10="Risco do Consumidor",$E$8-D428*$K$8,$E$8+D428*$K$8))</f>
        <v>105.47661255524012</v>
      </c>
      <c r="G428" s="72">
        <f t="shared" ca="1" si="19"/>
        <v>4.9998500964356943E-2</v>
      </c>
      <c r="H428" s="72">
        <f t="shared" ca="1" si="20"/>
        <v>4.9998510087140055E-2</v>
      </c>
      <c r="I428" s="72">
        <f t="shared" ca="1" si="21"/>
        <v>4.9998505525748499E-2</v>
      </c>
    </row>
    <row r="429" spans="3:9">
      <c r="C429" s="70">
        <v>414</v>
      </c>
      <c r="D429" s="73">
        <f ca="1">IF('Avaliacao de Conformidade'!$I$19&lt;&gt;"intervalo","-",IF(ABS($E$11-I427)&lt;=ABS($E$11-I428),D427+(RAND()-0.5)*$M$17/C429,D428+(RAND()-0.5)*$M$17/C429))</f>
        <v>1.6447785457741935</v>
      </c>
      <c r="E429" s="87">
        <f ca="1">IF('Avaliacao de Conformidade'!$I$19&lt;&gt;"intervalo","-",IF($E$10="Risco do Consumidor",$E$7+D429*$K$7,$E$7-D429*$K$7))</f>
        <v>93.700751727991928</v>
      </c>
      <c r="F429" s="87">
        <f ca="1">IF('Avaliacao de Conformidade'!$I$19&lt;&gt;"intervalo","-",IF($E$10="Risco do Consumidor",$E$8-D429*$K$8,$E$8+D429*$K$8))</f>
        <v>105.47685899912096</v>
      </c>
      <c r="G429" s="72">
        <f t="shared" ca="1" si="19"/>
        <v>5.0007744023683576E-2</v>
      </c>
      <c r="H429" s="72">
        <f t="shared" ca="1" si="20"/>
        <v>5.0007753141729304E-2</v>
      </c>
      <c r="I429" s="72">
        <f t="shared" ca="1" si="21"/>
        <v>5.0007748582706443E-2</v>
      </c>
    </row>
    <row r="430" spans="3:9">
      <c r="C430" s="70">
        <v>415</v>
      </c>
      <c r="D430" s="73">
        <f ca="1">IF('Avaliacao de Conformidade'!$I$19&lt;&gt;"intervalo","-",IF(ABS($E$11-I428)&lt;=ABS($E$11-I429),D428+(RAND()-0.5)*$M$17/C430,D429+(RAND()-0.5)*$M$17/C430))</f>
        <v>1.6446932767327349</v>
      </c>
      <c r="E430" s="87">
        <f ca="1">IF('Avaliacao de Conformidade'!$I$19&lt;&gt;"intervalo","-",IF($E$10="Risco do Consumidor",$E$7+D430*$K$7,$E$7-D430*$K$7))</f>
        <v>93.700559872648654</v>
      </c>
      <c r="F430" s="87">
        <f ca="1">IF('Avaliacao de Conformidade'!$I$19&lt;&gt;"intervalo","-",IF($E$10="Risco do Consumidor",$E$8-D430*$K$8,$E$8+D430*$K$8))</f>
        <v>105.47709348898498</v>
      </c>
      <c r="G430" s="72">
        <f t="shared" ca="1" si="19"/>
        <v>5.0016540003779364E-2</v>
      </c>
      <c r="H430" s="72">
        <f t="shared" ca="1" si="20"/>
        <v>5.0016549117320355E-2</v>
      </c>
      <c r="I430" s="72">
        <f t="shared" ca="1" si="21"/>
        <v>5.001654456054986E-2</v>
      </c>
    </row>
    <row r="431" spans="3:9">
      <c r="C431" s="70">
        <v>416</v>
      </c>
      <c r="D431" s="73">
        <f ca="1">IF('Avaliacao de Conformidade'!$I$19&lt;&gt;"intervalo","-",IF(ABS($E$11-I429)&lt;=ABS($E$11-I430),D429+(RAND()-0.5)*$M$17/C431,D430+(RAND()-0.5)*$M$17/C431))</f>
        <v>1.6447506729135259</v>
      </c>
      <c r="E431" s="87">
        <f ca="1">IF('Avaliacao de Conformidade'!$I$19&lt;&gt;"intervalo","-",IF($E$10="Risco do Consumidor",$E$7+D431*$K$7,$E$7-D431*$K$7))</f>
        <v>93.700689014055428</v>
      </c>
      <c r="F431" s="87">
        <f ca="1">IF('Avaliacao de Conformidade'!$I$19&lt;&gt;"intervalo","-",IF($E$10="Risco do Consumidor",$E$8-D431*$K$8,$E$8+D431*$K$8))</f>
        <v>105.4769356494878</v>
      </c>
      <c r="G431" s="72">
        <f t="shared" ca="1" si="19"/>
        <v>5.0010619129951264E-2</v>
      </c>
      <c r="H431" s="72">
        <f t="shared" ca="1" si="20"/>
        <v>5.0010628246524115E-2</v>
      </c>
      <c r="I431" s="72">
        <f t="shared" ca="1" si="21"/>
        <v>5.0010623688237693E-2</v>
      </c>
    </row>
    <row r="432" spans="3:9">
      <c r="C432" s="70">
        <v>417</v>
      </c>
      <c r="D432" s="73">
        <f ca="1">IF('Avaliacao de Conformidade'!$I$19&lt;&gt;"intervalo","-",IF(ABS($E$11-I430)&lt;=ABS($E$11-I431),D430+(RAND()-0.5)*$M$17/C432,D431+(RAND()-0.5)*$M$17/C432))</f>
        <v>1.6447857009974245</v>
      </c>
      <c r="E432" s="87">
        <f ca="1">IF('Avaliacao de Conformidade'!$I$19&lt;&gt;"intervalo","-",IF($E$10="Risco do Consumidor",$E$7+D432*$K$7,$E$7-D432*$K$7))</f>
        <v>93.700767827244206</v>
      </c>
      <c r="F432" s="87">
        <f ca="1">IF('Avaliacao de Conformidade'!$I$19&lt;&gt;"intervalo","-",IF($E$10="Risco do Consumidor",$E$8-D432*$K$8,$E$8+D432*$K$8))</f>
        <v>105.47683932225708</v>
      </c>
      <c r="G432" s="72">
        <f t="shared" ca="1" si="19"/>
        <v>5.0007005978356563E-2</v>
      </c>
      <c r="H432" s="72">
        <f t="shared" ca="1" si="20"/>
        <v>5.0007015096780814E-2</v>
      </c>
      <c r="I432" s="72">
        <f t="shared" ca="1" si="21"/>
        <v>5.0007010537568689E-2</v>
      </c>
    </row>
    <row r="433" spans="3:9">
      <c r="C433" s="70">
        <v>418</v>
      </c>
      <c r="D433" s="73">
        <f ca="1">IF('Avaliacao de Conformidade'!$I$19&lt;&gt;"intervalo","-",IF(ABS($E$11-I431)&lt;=ABS($E$11-I432),D431+(RAND()-0.5)*$M$17/C433,D432+(RAND()-0.5)*$M$17/C433))</f>
        <v>1.6448063957975705</v>
      </c>
      <c r="E433" s="87">
        <f ca="1">IF('Avaliacao de Conformidade'!$I$19&lt;&gt;"intervalo","-",IF($E$10="Risco do Consumidor",$E$7+D433*$K$7,$E$7-D433*$K$7))</f>
        <v>93.700814390544537</v>
      </c>
      <c r="F433" s="87">
        <f ca="1">IF('Avaliacao de Conformidade'!$I$19&lt;&gt;"intervalo","-",IF($E$10="Risco do Consumidor",$E$8-D433*$K$8,$E$8+D433*$K$8))</f>
        <v>105.47678241155668</v>
      </c>
      <c r="G433" s="72">
        <f t="shared" ca="1" si="19"/>
        <v>5.0004871404742336E-2</v>
      </c>
      <c r="H433" s="72">
        <f t="shared" ca="1" si="20"/>
        <v>5.0004880524260518E-2</v>
      </c>
      <c r="I433" s="72">
        <f t="shared" ca="1" si="21"/>
        <v>5.0004875964501427E-2</v>
      </c>
    </row>
    <row r="434" spans="3:9">
      <c r="C434" s="70">
        <v>419</v>
      </c>
      <c r="D434" s="73">
        <f ca="1">IF('Avaliacao de Conformidade'!$I$19&lt;&gt;"intervalo","-",IF(ABS($E$11-I432)&lt;=ABS($E$11-I433),D432+(RAND()-0.5)*$M$17/C434,D433+(RAND()-0.5)*$M$17/C434))</f>
        <v>1.6449167579238009</v>
      </c>
      <c r="E434" s="87">
        <f ca="1">IF('Avaliacao de Conformidade'!$I$19&lt;&gt;"intervalo","-",IF($E$10="Risco do Consumidor",$E$7+D434*$K$7,$E$7-D434*$K$7))</f>
        <v>93.701062705328553</v>
      </c>
      <c r="F434" s="87">
        <f ca="1">IF('Avaliacao de Conformidade'!$I$19&lt;&gt;"intervalo","-",IF($E$10="Risco do Consumidor",$E$8-D434*$K$8,$E$8+D434*$K$8))</f>
        <v>105.47647891570955</v>
      </c>
      <c r="G434" s="72">
        <f t="shared" ca="1" si="19"/>
        <v>4.999348928500965E-2</v>
      </c>
      <c r="H434" s="72">
        <f t="shared" ca="1" si="20"/>
        <v>4.9993498410362852E-2</v>
      </c>
      <c r="I434" s="72">
        <f t="shared" ca="1" si="21"/>
        <v>4.9993493847686254E-2</v>
      </c>
    </row>
    <row r="435" spans="3:9">
      <c r="C435" s="70">
        <v>420</v>
      </c>
      <c r="D435" s="73">
        <f ca="1">IF('Avaliacao de Conformidade'!$I$19&lt;&gt;"intervalo","-",IF(ABS($E$11-I433)&lt;=ABS($E$11-I434),D433+(RAND()-0.5)*$M$17/C435,D434+(RAND()-0.5)*$M$17/C435))</f>
        <v>1.6448957970396987</v>
      </c>
      <c r="E435" s="87">
        <f ca="1">IF('Avaliacao de Conformidade'!$I$19&lt;&gt;"intervalo","-",IF($E$10="Risco do Consumidor",$E$7+D435*$K$7,$E$7-D435*$K$7))</f>
        <v>93.701015543339324</v>
      </c>
      <c r="F435" s="87">
        <f ca="1">IF('Avaliacao de Conformidade'!$I$19&lt;&gt;"intervalo","-",IF($E$10="Risco do Consumidor",$E$8-D435*$K$8,$E$8+D435*$K$8))</f>
        <v>105.47653655814082</v>
      </c>
      <c r="G435" s="72">
        <f t="shared" ca="1" si="19"/>
        <v>4.9995650912001165E-2</v>
      </c>
      <c r="H435" s="72">
        <f t="shared" ca="1" si="20"/>
        <v>4.999566003624549E-2</v>
      </c>
      <c r="I435" s="72">
        <f t="shared" ca="1" si="21"/>
        <v>4.9995655474123324E-2</v>
      </c>
    </row>
    <row r="436" spans="3:9">
      <c r="C436" s="70">
        <v>421</v>
      </c>
      <c r="D436" s="73">
        <f ca="1">IF('Avaliacao de Conformidade'!$I$19&lt;&gt;"intervalo","-",IF(ABS($E$11-I434)&lt;=ABS($E$11-I435),D434+(RAND()-0.5)*$M$17/C436,D435+(RAND()-0.5)*$M$17/C436))</f>
        <v>1.6448039348283889</v>
      </c>
      <c r="E436" s="87">
        <f ca="1">IF('Avaliacao de Conformidade'!$I$19&lt;&gt;"intervalo","-",IF($E$10="Risco do Consumidor",$E$7+D436*$K$7,$E$7-D436*$K$7))</f>
        <v>93.700808853363881</v>
      </c>
      <c r="F436" s="87">
        <f ca="1">IF('Avaliacao de Conformidade'!$I$19&lt;&gt;"intervalo","-",IF($E$10="Risco do Consumidor",$E$8-D436*$K$8,$E$8+D436*$K$8))</f>
        <v>105.47678917922192</v>
      </c>
      <c r="G436" s="72">
        <f t="shared" ca="1" si="19"/>
        <v>5.0005125238607256E-2</v>
      </c>
      <c r="H436" s="72">
        <f t="shared" ca="1" si="20"/>
        <v>5.0005134357995258E-2</v>
      </c>
      <c r="I436" s="72">
        <f t="shared" ca="1" si="21"/>
        <v>5.0005129798301254E-2</v>
      </c>
    </row>
    <row r="437" spans="3:9">
      <c r="C437" s="70">
        <v>422</v>
      </c>
      <c r="D437" s="73">
        <f ca="1">IF('Avaliacao de Conformidade'!$I$19&lt;&gt;"intervalo","-",IF(ABS($E$11-I435)&lt;=ABS($E$11-I436),D435+(RAND()-0.5)*$M$17/C437,D436+(RAND()-0.5)*$M$17/C437))</f>
        <v>1.6446697429662951</v>
      </c>
      <c r="E437" s="87">
        <f ca="1">IF('Avaliacao de Conformidade'!$I$19&lt;&gt;"intervalo","-",IF($E$10="Risco do Consumidor",$E$7+D437*$K$7,$E$7-D437*$K$7))</f>
        <v>93.700506921674162</v>
      </c>
      <c r="F437" s="87">
        <f ca="1">IF('Avaliacao de Conformidade'!$I$19&lt;&gt;"intervalo","-",IF($E$10="Risco do Consumidor",$E$8-D437*$K$8,$E$8+D437*$K$8))</f>
        <v>105.47715820684269</v>
      </c>
      <c r="G437" s="72">
        <f t="shared" ca="1" si="19"/>
        <v>5.0018967861062989E-2</v>
      </c>
      <c r="H437" s="72">
        <f t="shared" ca="1" si="20"/>
        <v>5.0018976973360864E-2</v>
      </c>
      <c r="I437" s="72">
        <f t="shared" ca="1" si="21"/>
        <v>5.0018972417211927E-2</v>
      </c>
    </row>
    <row r="438" spans="3:9">
      <c r="C438" s="70">
        <v>423</v>
      </c>
      <c r="D438" s="73">
        <f ca="1">IF('Avaliacao de Conformidade'!$I$19&lt;&gt;"intervalo","-",IF(ABS($E$11-I436)&lt;=ABS($E$11-I437),D436+(RAND()-0.5)*$M$17/C438,D437+(RAND()-0.5)*$M$17/C438))</f>
        <v>1.6449335617948235</v>
      </c>
      <c r="E438" s="87">
        <f ca="1">IF('Avaliacao de Conformidade'!$I$19&lt;&gt;"intervalo","-",IF($E$10="Risco do Consumidor",$E$7+D438*$K$7,$E$7-D438*$K$7))</f>
        <v>93.701100514038359</v>
      </c>
      <c r="F438" s="87">
        <f ca="1">IF('Avaliacao de Conformidade'!$I$19&lt;&gt;"intervalo","-",IF($E$10="Risco do Consumidor",$E$8-D438*$K$8,$E$8+D438*$K$8))</f>
        <v>105.47643270506424</v>
      </c>
      <c r="G438" s="72">
        <f t="shared" ca="1" si="19"/>
        <v>4.99917564109192E-2</v>
      </c>
      <c r="H438" s="72">
        <f t="shared" ca="1" si="20"/>
        <v>4.9991765537161413E-2</v>
      </c>
      <c r="I438" s="72">
        <f t="shared" ca="1" si="21"/>
        <v>4.9991760974040303E-2</v>
      </c>
    </row>
    <row r="439" spans="3:9">
      <c r="C439" s="70">
        <v>424</v>
      </c>
      <c r="D439" s="73">
        <f ca="1">IF('Avaliacao de Conformidade'!$I$19&lt;&gt;"intervalo","-",IF(ABS($E$11-I437)&lt;=ABS($E$11-I438),D437+(RAND()-0.5)*$M$17/C439,D438+(RAND()-0.5)*$M$17/C439))</f>
        <v>1.6450299002586317</v>
      </c>
      <c r="E439" s="87">
        <f ca="1">IF('Avaliacao de Conformidade'!$I$19&lt;&gt;"intervalo","-",IF($E$10="Risco do Consumidor",$E$7+D439*$K$7,$E$7-D439*$K$7))</f>
        <v>93.701317275581914</v>
      </c>
      <c r="F439" s="87">
        <f ca="1">IF('Avaliacao de Conformidade'!$I$19&lt;&gt;"intervalo","-",IF($E$10="Risco do Consumidor",$E$8-D439*$K$8,$E$8+D439*$K$8))</f>
        <v>105.47616777428877</v>
      </c>
      <c r="G439" s="72">
        <f t="shared" ca="1" si="19"/>
        <v>4.9981822575240649E-2</v>
      </c>
      <c r="H439" s="72">
        <f t="shared" ca="1" si="20"/>
        <v>4.9981831706579292E-2</v>
      </c>
      <c r="I439" s="72">
        <f t="shared" ca="1" si="21"/>
        <v>4.9981827140909971E-2</v>
      </c>
    </row>
    <row r="440" spans="3:9">
      <c r="C440" s="70">
        <v>425</v>
      </c>
      <c r="D440" s="73">
        <f ca="1">IF('Avaliacao de Conformidade'!$I$19&lt;&gt;"intervalo","-",IF(ABS($E$11-I438)&lt;=ABS($E$11-I439),D438+(RAND()-0.5)*$M$17/C440,D439+(RAND()-0.5)*$M$17/C440))</f>
        <v>1.6448002025245752</v>
      </c>
      <c r="E440" s="87">
        <f ca="1">IF('Avaliacao de Conformidade'!$I$19&lt;&gt;"intervalo","-",IF($E$10="Risco do Consumidor",$E$7+D440*$K$7,$E$7-D440*$K$7))</f>
        <v>93.700800455680294</v>
      </c>
      <c r="F440" s="87">
        <f ca="1">IF('Avaliacao de Conformidade'!$I$19&lt;&gt;"intervalo","-",IF($E$10="Risco do Consumidor",$E$8-D440*$K$8,$E$8+D440*$K$8))</f>
        <v>105.47679944305742</v>
      </c>
      <c r="G440" s="72">
        <f t="shared" ca="1" si="19"/>
        <v>5.0005510204796912E-2</v>
      </c>
      <c r="H440" s="72">
        <f t="shared" ca="1" si="20"/>
        <v>5.0005519323987467E-2</v>
      </c>
      <c r="I440" s="72">
        <f t="shared" ca="1" si="21"/>
        <v>5.0005514764392189E-2</v>
      </c>
    </row>
    <row r="441" spans="3:9">
      <c r="C441" s="70">
        <v>426</v>
      </c>
      <c r="D441" s="73">
        <f ca="1">IF('Avaliacao de Conformidade'!$I$19&lt;&gt;"intervalo","-",IF(ABS($E$11-I439)&lt;=ABS($E$11-I440),D439+(RAND()-0.5)*$M$17/C441,D440+(RAND()-0.5)*$M$17/C441))</f>
        <v>1.6448360408985683</v>
      </c>
      <c r="E441" s="87">
        <f ca="1">IF('Avaliacao de Conformidade'!$I$19&lt;&gt;"intervalo","-",IF($E$10="Risco do Consumidor",$E$7+D441*$K$7,$E$7-D441*$K$7))</f>
        <v>93.700881092021774</v>
      </c>
      <c r="F441" s="87">
        <f ca="1">IF('Avaliacao de Conformidade'!$I$19&lt;&gt;"intervalo","-",IF($E$10="Risco do Consumidor",$E$8-D441*$K$8,$E$8+D441*$K$8))</f>
        <v>105.47670088752893</v>
      </c>
      <c r="G441" s="72">
        <f t="shared" ca="1" si="19"/>
        <v>5.0001813775278729E-2</v>
      </c>
      <c r="H441" s="72">
        <f t="shared" ca="1" si="20"/>
        <v>5.0001822896363519E-2</v>
      </c>
      <c r="I441" s="72">
        <f t="shared" ca="1" si="21"/>
        <v>5.0001818335821124E-2</v>
      </c>
    </row>
    <row r="442" spans="3:9">
      <c r="C442" s="70">
        <v>427</v>
      </c>
      <c r="D442" s="73">
        <f ca="1">IF('Avaliacao de Conformidade'!$I$19&lt;&gt;"intervalo","-",IF(ABS($E$11-I440)&lt;=ABS($E$11-I441),D440+(RAND()-0.5)*$M$17/C442,D441+(RAND()-0.5)*$M$17/C442))</f>
        <v>1.6448120797144947</v>
      </c>
      <c r="E442" s="87">
        <f ca="1">IF('Avaliacao de Conformidade'!$I$19&lt;&gt;"intervalo","-",IF($E$10="Risco do Consumidor",$E$7+D442*$K$7,$E$7-D442*$K$7))</f>
        <v>93.700827179357617</v>
      </c>
      <c r="F442" s="87">
        <f ca="1">IF('Avaliacao de Conformidade'!$I$19&lt;&gt;"intervalo","-",IF($E$10="Risco do Consumidor",$E$8-D442*$K$8,$E$8+D442*$K$8))</f>
        <v>105.47676678078514</v>
      </c>
      <c r="G442" s="72">
        <f t="shared" ca="1" si="19"/>
        <v>5.0004285147527784E-2</v>
      </c>
      <c r="H442" s="72">
        <f t="shared" ca="1" si="20"/>
        <v>5.0004294267346518E-2</v>
      </c>
      <c r="I442" s="72">
        <f t="shared" ca="1" si="21"/>
        <v>5.0004289707437151E-2</v>
      </c>
    </row>
    <row r="443" spans="3:9">
      <c r="C443" s="70">
        <v>428</v>
      </c>
      <c r="D443" s="73">
        <f ca="1">IF('Avaliacao de Conformidade'!$I$19&lt;&gt;"intervalo","-",IF(ABS($E$11-I441)&lt;=ABS($E$11-I442),D441+(RAND()-0.5)*$M$17/C443,D442+(RAND()-0.5)*$M$17/C443))</f>
        <v>1.6450408266146299</v>
      </c>
      <c r="E443" s="87">
        <f ca="1">IF('Avaliacao de Conformidade'!$I$19&lt;&gt;"intervalo","-",IF($E$10="Risco do Consumidor",$E$7+D443*$K$7,$E$7-D443*$K$7))</f>
        <v>93.701341859882916</v>
      </c>
      <c r="F443" s="87">
        <f ca="1">IF('Avaliacao de Conformidade'!$I$19&lt;&gt;"intervalo","-",IF($E$10="Risco do Consumidor",$E$8-D443*$K$8,$E$8+D443*$K$8))</f>
        <v>105.47613772680977</v>
      </c>
      <c r="G443" s="72">
        <f t="shared" ca="1" si="19"/>
        <v>4.9980696015348935E-2</v>
      </c>
      <c r="H443" s="72">
        <f t="shared" ca="1" si="20"/>
        <v>4.9980705147265971E-2</v>
      </c>
      <c r="I443" s="72">
        <f t="shared" ca="1" si="21"/>
        <v>4.998070058130745E-2</v>
      </c>
    </row>
    <row r="444" spans="3:9">
      <c r="C444" s="70">
        <v>429</v>
      </c>
      <c r="D444" s="73">
        <f ca="1">IF('Avaliacao de Conformidade'!$I$19&lt;&gt;"intervalo","-",IF(ABS($E$11-I442)&lt;=ABS($E$11-I443),D442+(RAND()-0.5)*$M$17/C444,D443+(RAND()-0.5)*$M$17/C444))</f>
        <v>1.6446241103949881</v>
      </c>
      <c r="E444" s="87">
        <f ca="1">IF('Avaliacao de Conformidade'!$I$19&lt;&gt;"intervalo","-",IF($E$10="Risco do Consumidor",$E$7+D444*$K$7,$E$7-D444*$K$7))</f>
        <v>93.700404248388722</v>
      </c>
      <c r="F444" s="87">
        <f ca="1">IF('Avaliacao de Conformidade'!$I$19&lt;&gt;"intervalo","-",IF($E$10="Risco do Consumidor",$E$8-D444*$K$8,$E$8+D444*$K$8))</f>
        <v>105.47728369641378</v>
      </c>
      <c r="G444" s="72">
        <f t="shared" ca="1" si="19"/>
        <v>5.0023675805816764E-2</v>
      </c>
      <c r="H444" s="72">
        <f t="shared" ca="1" si="20"/>
        <v>5.0023684915704872E-2</v>
      </c>
      <c r="I444" s="72">
        <f t="shared" ca="1" si="21"/>
        <v>5.0023680360760818E-2</v>
      </c>
    </row>
    <row r="445" spans="3:9">
      <c r="C445" s="70">
        <v>430</v>
      </c>
      <c r="D445" s="73">
        <f ca="1">IF('Avaliacao de Conformidade'!$I$19&lt;&gt;"intervalo","-",IF(ABS($E$11-I443)&lt;=ABS($E$11-I444),D443+(RAND()-0.5)*$M$17/C445,D444+(RAND()-0.5)*$M$17/C445))</f>
        <v>1.6451293262579179</v>
      </c>
      <c r="E445" s="87">
        <f ca="1">IF('Avaliacao de Conformidade'!$I$19&lt;&gt;"intervalo","-",IF($E$10="Risco do Consumidor",$E$7+D445*$K$7,$E$7-D445*$K$7))</f>
        <v>93.70154098408031</v>
      </c>
      <c r="F445" s="87">
        <f ca="1">IF('Avaliacao de Conformidade'!$I$19&lt;&gt;"intervalo","-",IF($E$10="Risco do Consumidor",$E$8-D445*$K$8,$E$8+D445*$K$8))</f>
        <v>105.47589435279073</v>
      </c>
      <c r="G445" s="72">
        <f t="shared" ca="1" si="19"/>
        <v>4.9971572022375302E-2</v>
      </c>
      <c r="H445" s="72">
        <f t="shared" ca="1" si="20"/>
        <v>4.9971581158977388E-2</v>
      </c>
      <c r="I445" s="72">
        <f t="shared" ca="1" si="21"/>
        <v>4.9971576590676345E-2</v>
      </c>
    </row>
    <row r="446" spans="3:9">
      <c r="C446" s="70">
        <v>431</v>
      </c>
      <c r="D446" s="73">
        <f ca="1">IF('Avaliacao de Conformidade'!$I$19&lt;&gt;"intervalo","-",IF(ABS($E$11-I444)&lt;=ABS($E$11-I445),D444+(RAND()-0.5)*$M$17/C446,D445+(RAND()-0.5)*$M$17/C446))</f>
        <v>1.6445654584806086</v>
      </c>
      <c r="E446" s="87">
        <f ca="1">IF('Avaliacao de Conformidade'!$I$19&lt;&gt;"intervalo","-",IF($E$10="Risco do Consumidor",$E$7+D446*$K$7,$E$7-D446*$K$7))</f>
        <v>93.700272281581363</v>
      </c>
      <c r="F446" s="87">
        <f ca="1">IF('Avaliacao de Conformidade'!$I$19&lt;&gt;"intervalo","-",IF($E$10="Risco do Consumidor",$E$8-D446*$K$8,$E$8+D446*$K$8))</f>
        <v>105.47744498917832</v>
      </c>
      <c r="G446" s="72">
        <f t="shared" ca="1" si="19"/>
        <v>5.0029727484366911E-2</v>
      </c>
      <c r="H446" s="72">
        <f t="shared" ca="1" si="20"/>
        <v>5.0029736591158482E-2</v>
      </c>
      <c r="I446" s="72">
        <f t="shared" ca="1" si="21"/>
        <v>5.0029732037762696E-2</v>
      </c>
    </row>
    <row r="447" spans="3:9">
      <c r="C447" s="70">
        <v>432</v>
      </c>
      <c r="D447" s="73">
        <f ca="1">IF('Avaliacao de Conformidade'!$I$19&lt;&gt;"intervalo","-",IF(ABS($E$11-I445)&lt;=ABS($E$11-I446),D445+(RAND()-0.5)*$M$17/C447,D446+(RAND()-0.5)*$M$17/C447))</f>
        <v>1.6449764679006647</v>
      </c>
      <c r="E447" s="87">
        <f ca="1">IF('Avaliacao de Conformidade'!$I$19&lt;&gt;"intervalo","-",IF($E$10="Risco do Consumidor",$E$7+D447*$K$7,$E$7-D447*$K$7))</f>
        <v>93.701197052776493</v>
      </c>
      <c r="F447" s="87">
        <f ca="1">IF('Avaliacao de Conformidade'!$I$19&lt;&gt;"intervalo","-",IF($E$10="Risco do Consumidor",$E$8-D447*$K$8,$E$8+D447*$K$8))</f>
        <v>105.47631471327317</v>
      </c>
      <c r="G447" s="72">
        <f t="shared" ca="1" si="19"/>
        <v>4.9987332000152554E-2</v>
      </c>
      <c r="H447" s="72">
        <f t="shared" ca="1" si="20"/>
        <v>4.9987341128663869E-2</v>
      </c>
      <c r="I447" s="72">
        <f t="shared" ca="1" si="21"/>
        <v>4.9987336564408208E-2</v>
      </c>
    </row>
    <row r="448" spans="3:9">
      <c r="C448" s="70">
        <v>433</v>
      </c>
      <c r="D448" s="73">
        <f ca="1">IF('Avaliacao de Conformidade'!$I$19&lt;&gt;"intervalo","-",IF(ABS($E$11-I446)&lt;=ABS($E$11-I447),D446+(RAND()-0.5)*$M$17/C448,D447+(RAND()-0.5)*$M$17/C448))</f>
        <v>1.6451590763266273</v>
      </c>
      <c r="E448" s="87">
        <f ca="1">IF('Avaliacao de Conformidade'!$I$19&lt;&gt;"intervalo","-",IF($E$10="Risco do Consumidor",$E$7+D448*$K$7,$E$7-D448*$K$7))</f>
        <v>93.701607921734904</v>
      </c>
      <c r="F448" s="87">
        <f ca="1">IF('Avaliacao de Conformidade'!$I$19&lt;&gt;"intervalo","-",IF($E$10="Risco do Consumidor",$E$8-D448*$K$8,$E$8+D448*$K$8))</f>
        <v>105.47581254010177</v>
      </c>
      <c r="G448" s="72">
        <f t="shared" ca="1" si="19"/>
        <v>4.9968505196264092E-2</v>
      </c>
      <c r="H448" s="72">
        <f t="shared" ca="1" si="20"/>
        <v>4.9968514334441022E-2</v>
      </c>
      <c r="I448" s="72">
        <f t="shared" ca="1" si="21"/>
        <v>4.9968509765352553E-2</v>
      </c>
    </row>
    <row r="449" spans="3:9">
      <c r="C449" s="70">
        <v>434</v>
      </c>
      <c r="D449" s="73">
        <f ca="1">IF('Avaliacao de Conformidade'!$I$19&lt;&gt;"intervalo","-",IF(ABS($E$11-I447)&lt;=ABS($E$11-I448),D447+(RAND()-0.5)*$M$17/C449,D448+(RAND()-0.5)*$M$17/C449))</f>
        <v>1.6448021748645556</v>
      </c>
      <c r="E449" s="87">
        <f ca="1">IF('Avaliacao de Conformidade'!$I$19&lt;&gt;"intervalo","-",IF($E$10="Risco do Consumidor",$E$7+D449*$K$7,$E$7-D449*$K$7))</f>
        <v>93.700804893445252</v>
      </c>
      <c r="F449" s="87">
        <f ca="1">IF('Avaliacao de Conformidade'!$I$19&lt;&gt;"intervalo","-",IF($E$10="Risco do Consumidor",$E$8-D449*$K$8,$E$8+D449*$K$8))</f>
        <v>105.47679401912248</v>
      </c>
      <c r="G449" s="72">
        <f t="shared" ca="1" si="19"/>
        <v>5.0005306768703919E-2</v>
      </c>
      <c r="H449" s="72">
        <f t="shared" ca="1" si="20"/>
        <v>5.000531588799919E-2</v>
      </c>
      <c r="I449" s="72">
        <f t="shared" ca="1" si="21"/>
        <v>5.0005311328351551E-2</v>
      </c>
    </row>
    <row r="450" spans="3:9">
      <c r="C450" s="70">
        <v>435</v>
      </c>
      <c r="D450" s="73">
        <f ca="1">IF('Avaliacao de Conformidade'!$I$19&lt;&gt;"intervalo","-",IF(ABS($E$11-I448)&lt;=ABS($E$11-I449),D448+(RAND()-0.5)*$M$17/C450,D449+(RAND()-0.5)*$M$17/C450))</f>
        <v>1.6449226457697024</v>
      </c>
      <c r="E450" s="87">
        <f ca="1">IF('Avaliacao de Conformidade'!$I$19&lt;&gt;"intervalo","-",IF($E$10="Risco do Consumidor",$E$7+D450*$K$7,$E$7-D450*$K$7))</f>
        <v>93.701075952981824</v>
      </c>
      <c r="F450" s="87">
        <f ca="1">IF('Avaliacao de Conformidade'!$I$19&lt;&gt;"intervalo","-",IF($E$10="Risco do Consumidor",$E$8-D450*$K$8,$E$8+D450*$K$8))</f>
        <v>105.47646272413331</v>
      </c>
      <c r="G450" s="72">
        <f t="shared" ca="1" si="19"/>
        <v>4.9992882104247904E-2</v>
      </c>
      <c r="H450" s="72">
        <f t="shared" ca="1" si="20"/>
        <v>4.999289122991192E-2</v>
      </c>
      <c r="I450" s="72">
        <f t="shared" ca="1" si="21"/>
        <v>4.9992886667079912E-2</v>
      </c>
    </row>
    <row r="451" spans="3:9">
      <c r="C451" s="70">
        <v>436</v>
      </c>
      <c r="D451" s="73">
        <f ca="1">IF('Avaliacao de Conformidade'!$I$19&lt;&gt;"intervalo","-",IF(ABS($E$11-I449)&lt;=ABS($E$11-I450),D449+(RAND()-0.5)*$M$17/C451,D450+(RAND()-0.5)*$M$17/C451))</f>
        <v>1.6446919768485142</v>
      </c>
      <c r="E451" s="87">
        <f ca="1">IF('Avaliacao de Conformidade'!$I$19&lt;&gt;"intervalo","-",IF($E$10="Risco do Consumidor",$E$7+D451*$K$7,$E$7-D451*$K$7))</f>
        <v>93.700556947909163</v>
      </c>
      <c r="F451" s="87">
        <f ca="1">IF('Avaliacao de Conformidade'!$I$19&lt;&gt;"intervalo","-",IF($E$10="Risco do Consumidor",$E$8-D451*$K$8,$E$8+D451*$K$8))</f>
        <v>105.47709706366659</v>
      </c>
      <c r="G451" s="72">
        <f t="shared" ca="1" si="19"/>
        <v>5.0016674103676703E-2</v>
      </c>
      <c r="H451" s="72">
        <f t="shared" ca="1" si="20"/>
        <v>5.0016683217149541E-2</v>
      </c>
      <c r="I451" s="72">
        <f t="shared" ca="1" si="21"/>
        <v>5.0016678660413122E-2</v>
      </c>
    </row>
    <row r="452" spans="3:9">
      <c r="C452" s="70">
        <v>437</v>
      </c>
      <c r="D452" s="73">
        <f ca="1">IF('Avaliacao de Conformidade'!$I$19&lt;&gt;"intervalo","-",IF(ABS($E$11-I450)&lt;=ABS($E$11-I451),D450+(RAND()-0.5)*$M$17/C452,D451+(RAND()-0.5)*$M$17/C452))</f>
        <v>1.6449915313022521</v>
      </c>
      <c r="E452" s="87">
        <f ca="1">IF('Avaliacao de Conformidade'!$I$19&lt;&gt;"intervalo","-",IF($E$10="Risco do Consumidor",$E$7+D452*$K$7,$E$7-D452*$K$7))</f>
        <v>93.701230945430069</v>
      </c>
      <c r="F452" s="87">
        <f ca="1">IF('Avaliacao de Conformidade'!$I$19&lt;&gt;"intervalo","-",IF($E$10="Risco do Consumidor",$E$8-D452*$K$8,$E$8+D452*$K$8))</f>
        <v>105.4762732889188</v>
      </c>
      <c r="G452" s="72">
        <f t="shared" ca="1" si="19"/>
        <v>4.9985778759715285E-2</v>
      </c>
      <c r="H452" s="72">
        <f t="shared" ca="1" si="20"/>
        <v>4.9985787889023817E-2</v>
      </c>
      <c r="I452" s="72">
        <f t="shared" ca="1" si="21"/>
        <v>4.9985783324369551E-2</v>
      </c>
    </row>
    <row r="453" spans="3:9">
      <c r="C453" s="70">
        <v>438</v>
      </c>
      <c r="D453" s="73">
        <f ca="1">IF('Avaliacao de Conformidade'!$I$19&lt;&gt;"intervalo","-",IF(ABS($E$11-I451)&lt;=ABS($E$11-I452),D451+(RAND()-0.5)*$M$17/C453,D452+(RAND()-0.5)*$M$17/C453))</f>
        <v>1.6452139210031096</v>
      </c>
      <c r="E453" s="87">
        <f ca="1">IF('Avaliacao de Conformidade'!$I$19&lt;&gt;"intervalo","-",IF($E$10="Risco do Consumidor",$E$7+D453*$K$7,$E$7-D453*$K$7))</f>
        <v>93.70173132225699</v>
      </c>
      <c r="F453" s="87">
        <f ca="1">IF('Avaliacao de Conformidade'!$I$19&lt;&gt;"intervalo","-",IF($E$10="Risco do Consumidor",$E$8-D453*$K$8,$E$8+D453*$K$8))</f>
        <v>105.47566171724145</v>
      </c>
      <c r="G453" s="72">
        <f t="shared" ca="1" si="19"/>
        <v>4.9962851851942471E-2</v>
      </c>
      <c r="H453" s="72">
        <f t="shared" ca="1" si="20"/>
        <v>4.9962860993024674E-2</v>
      </c>
      <c r="I453" s="72">
        <f t="shared" ca="1" si="21"/>
        <v>4.9962856422483576E-2</v>
      </c>
    </row>
    <row r="454" spans="3:9">
      <c r="C454" s="70">
        <v>439</v>
      </c>
      <c r="D454" s="73">
        <f ca="1">IF('Avaliacao de Conformidade'!$I$19&lt;&gt;"intervalo","-",IF(ABS($E$11-I452)&lt;=ABS($E$11-I453),D452+(RAND()-0.5)*$M$17/C454,D453+(RAND()-0.5)*$M$17/C454))</f>
        <v>1.6449206751241112</v>
      </c>
      <c r="E454" s="87">
        <f ca="1">IF('Avaliacao de Conformidade'!$I$19&lt;&gt;"intervalo","-",IF($E$10="Risco do Consumidor",$E$7+D454*$K$7,$E$7-D454*$K$7))</f>
        <v>93.701071519029256</v>
      </c>
      <c r="F454" s="87">
        <f ca="1">IF('Avaliacao de Conformidade'!$I$19&lt;&gt;"intervalo","-",IF($E$10="Risco do Consumidor",$E$8-D454*$K$8,$E$8+D454*$K$8))</f>
        <v>105.4764681434087</v>
      </c>
      <c r="G454" s="72">
        <f t="shared" ca="1" si="19"/>
        <v>4.9993085325299162E-2</v>
      </c>
      <c r="H454" s="72">
        <f t="shared" ca="1" si="20"/>
        <v>4.9993094450859678E-2</v>
      </c>
      <c r="I454" s="72">
        <f t="shared" ca="1" si="21"/>
        <v>4.999308988807942E-2</v>
      </c>
    </row>
    <row r="455" spans="3:9">
      <c r="C455" s="70">
        <v>440</v>
      </c>
      <c r="D455" s="73">
        <f ca="1">IF('Avaliacao de Conformidade'!$I$19&lt;&gt;"intervalo","-",IF(ABS($E$11-I453)&lt;=ABS($E$11-I454),D453+(RAND()-0.5)*$M$17/C455,D454+(RAND()-0.5)*$M$17/C455))</f>
        <v>1.6448834624976796</v>
      </c>
      <c r="E455" s="87">
        <f ca="1">IF('Avaliacao de Conformidade'!$I$19&lt;&gt;"intervalo","-",IF($E$10="Risco do Consumidor",$E$7+D455*$K$7,$E$7-D455*$K$7))</f>
        <v>93.700987790619777</v>
      </c>
      <c r="F455" s="87">
        <f ca="1">IF('Avaliacao de Conformidade'!$I$19&lt;&gt;"intervalo","-",IF($E$10="Risco do Consumidor",$E$8-D455*$K$8,$E$8+D455*$K$8))</f>
        <v>105.47657047813138</v>
      </c>
      <c r="G455" s="72">
        <f t="shared" ca="1" si="19"/>
        <v>4.9996922967557832E-2</v>
      </c>
      <c r="H455" s="72">
        <f t="shared" ca="1" si="20"/>
        <v>4.9996932091149887E-2</v>
      </c>
      <c r="I455" s="72">
        <f t="shared" ca="1" si="21"/>
        <v>4.9996927529353863E-2</v>
      </c>
    </row>
    <row r="456" spans="3:9">
      <c r="C456" s="70">
        <v>441</v>
      </c>
      <c r="D456" s="73">
        <f ca="1">IF('Avaliacao de Conformidade'!$I$19&lt;&gt;"intervalo","-",IF(ABS($E$11-I454)&lt;=ABS($E$11-I455),D454+(RAND()-0.5)*$M$17/C456,D455+(RAND()-0.5)*$M$17/C456))</f>
        <v>1.6447300014382698</v>
      </c>
      <c r="E456" s="87">
        <f ca="1">IF('Avaliacao de Conformidade'!$I$19&lt;&gt;"intervalo","-",IF($E$10="Risco do Consumidor",$E$7+D456*$K$7,$E$7-D456*$K$7))</f>
        <v>93.700642503236111</v>
      </c>
      <c r="F456" s="87">
        <f ca="1">IF('Avaliacao de Conformidade'!$I$19&lt;&gt;"intervalo","-",IF($E$10="Risco do Consumidor",$E$8-D456*$K$8,$E$8+D456*$K$8))</f>
        <v>105.47699249604476</v>
      </c>
      <c r="G456" s="72">
        <f t="shared" ca="1" si="19"/>
        <v>5.001275149309365E-2</v>
      </c>
      <c r="H456" s="72">
        <f t="shared" ca="1" si="20"/>
        <v>5.0012760608574847E-2</v>
      </c>
      <c r="I456" s="72">
        <f t="shared" ca="1" si="21"/>
        <v>5.0012756050834245E-2</v>
      </c>
    </row>
    <row r="457" spans="3:9">
      <c r="C457" s="70">
        <v>442</v>
      </c>
      <c r="D457" s="73">
        <f ca="1">IF('Avaliacao de Conformidade'!$I$19&lt;&gt;"intervalo","-",IF(ABS($E$11-I455)&lt;=ABS($E$11-I456),D455+(RAND()-0.5)*$M$17/C457,D456+(RAND()-0.5)*$M$17/C457))</f>
        <v>1.6448163184569666</v>
      </c>
      <c r="E457" s="87">
        <f ca="1">IF('Avaliacao de Conformidade'!$I$19&lt;&gt;"intervalo","-",IF($E$10="Risco do Consumidor",$E$7+D457*$K$7,$E$7-D457*$K$7))</f>
        <v>93.700836716528173</v>
      </c>
      <c r="F457" s="87">
        <f ca="1">IF('Avaliacao de Conformidade'!$I$19&lt;&gt;"intervalo","-",IF($E$10="Risco do Consumidor",$E$8-D457*$K$8,$E$8+D457*$K$8))</f>
        <v>105.47675512424334</v>
      </c>
      <c r="G457" s="72">
        <f t="shared" ca="1" si="19"/>
        <v>5.0003847953756779E-2</v>
      </c>
      <c r="H457" s="72">
        <f t="shared" ca="1" si="20"/>
        <v>5.0003857073799056E-2</v>
      </c>
      <c r="I457" s="72">
        <f t="shared" ca="1" si="21"/>
        <v>5.0003852513777917E-2</v>
      </c>
    </row>
    <row r="458" spans="3:9">
      <c r="C458" s="70">
        <v>443</v>
      </c>
      <c r="D458" s="73">
        <f ca="1">IF('Avaliacao de Conformidade'!$I$19&lt;&gt;"intervalo","-",IF(ABS($E$11-I456)&lt;=ABS($E$11-I457),D456+(RAND()-0.5)*$M$17/C458,D457+(RAND()-0.5)*$M$17/C458))</f>
        <v>1.6446254727122818</v>
      </c>
      <c r="E458" s="87">
        <f ca="1">IF('Avaliacao de Conformidade'!$I$19&lt;&gt;"intervalo","-",IF($E$10="Risco do Consumidor",$E$7+D458*$K$7,$E$7-D458*$K$7))</f>
        <v>93.700407313602639</v>
      </c>
      <c r="F458" s="87">
        <f ca="1">IF('Avaliacao de Conformidade'!$I$19&lt;&gt;"intervalo","-",IF($E$10="Risco do Consumidor",$E$8-D458*$K$8,$E$8+D458*$K$8))</f>
        <v>105.47727995004122</v>
      </c>
      <c r="G458" s="72">
        <f t="shared" ca="1" si="19"/>
        <v>5.0023535249458087E-2</v>
      </c>
      <c r="H458" s="72">
        <f t="shared" ca="1" si="20"/>
        <v>5.0023544359418477E-2</v>
      </c>
      <c r="I458" s="72">
        <f t="shared" ca="1" si="21"/>
        <v>5.0023539804438286E-2</v>
      </c>
    </row>
    <row r="459" spans="3:9">
      <c r="C459" s="70">
        <v>444</v>
      </c>
      <c r="D459" s="73">
        <f ca="1">IF('Avaliacao de Conformidade'!$I$19&lt;&gt;"intervalo","-",IF(ABS($E$11-I457)&lt;=ABS($E$11-I458),D457+(RAND()-0.5)*$M$17/C459,D458+(RAND()-0.5)*$M$17/C459))</f>
        <v>1.6446088570825219</v>
      </c>
      <c r="E459" s="87">
        <f ca="1">IF('Avaliacao de Conformidade'!$I$19&lt;&gt;"intervalo","-",IF($E$10="Risco do Consumidor",$E$7+D459*$K$7,$E$7-D459*$K$7))</f>
        <v>93.700369928435677</v>
      </c>
      <c r="F459" s="87">
        <f ca="1">IF('Avaliacao de Conformidade'!$I$19&lt;&gt;"intervalo","-",IF($E$10="Risco do Consumidor",$E$8-D459*$K$8,$E$8+D459*$K$8))</f>
        <v>105.47732564302306</v>
      </c>
      <c r="G459" s="72">
        <f t="shared" ca="1" si="19"/>
        <v>5.0025249579677175E-2</v>
      </c>
      <c r="H459" s="72">
        <f t="shared" ca="1" si="20"/>
        <v>5.002525868876017E-2</v>
      </c>
      <c r="I459" s="72">
        <f t="shared" ca="1" si="21"/>
        <v>5.0025254134218669E-2</v>
      </c>
    </row>
    <row r="460" spans="3:9">
      <c r="C460" s="70">
        <v>445</v>
      </c>
      <c r="D460" s="73">
        <f ca="1">IF('Avaliacao de Conformidade'!$I$19&lt;&gt;"intervalo","-",IF(ABS($E$11-I458)&lt;=ABS($E$11-I459),D458+(RAND()-0.5)*$M$17/C460,D459+(RAND()-0.5)*$M$17/C460))</f>
        <v>1.6444385786234905</v>
      </c>
      <c r="E460" s="87">
        <f ca="1">IF('Avaliacao de Conformidade'!$I$19&lt;&gt;"intervalo","-",IF($E$10="Risco do Consumidor",$E$7+D460*$K$7,$E$7-D460*$K$7))</f>
        <v>93.699986801902853</v>
      </c>
      <c r="F460" s="87">
        <f ca="1">IF('Avaliacao de Conformidade'!$I$19&lt;&gt;"intervalo","-",IF($E$10="Risco do Consumidor",$E$8-D460*$K$8,$E$8+D460*$K$8))</f>
        <v>105.4777939087854</v>
      </c>
      <c r="G460" s="72">
        <f t="shared" ca="1" si="19"/>
        <v>5.0042820889194511E-2</v>
      </c>
      <c r="H460" s="72">
        <f t="shared" ca="1" si="20"/>
        <v>5.0042829989291673E-2</v>
      </c>
      <c r="I460" s="72">
        <f t="shared" ca="1" si="21"/>
        <v>5.0042825439243092E-2</v>
      </c>
    </row>
    <row r="461" spans="3:9">
      <c r="C461" s="70">
        <v>446</v>
      </c>
      <c r="D461" s="73">
        <f ca="1">IF('Avaliacao de Conformidade'!$I$19&lt;&gt;"intervalo","-",IF(ABS($E$11-I459)&lt;=ABS($E$11-I460),D459+(RAND()-0.5)*$M$17/C461,D460+(RAND()-0.5)*$M$17/C461))</f>
        <v>1.6444936929817728</v>
      </c>
      <c r="E461" s="87">
        <f ca="1">IF('Avaliacao de Conformidade'!$I$19&lt;&gt;"intervalo","-",IF($E$10="Risco do Consumidor",$E$7+D461*$K$7,$E$7-D461*$K$7))</f>
        <v>93.700110809208994</v>
      </c>
      <c r="F461" s="87">
        <f ca="1">IF('Avaliacao de Conformidade'!$I$19&lt;&gt;"intervalo","-",IF($E$10="Risco do Consumidor",$E$8-D461*$K$8,$E$8+D461*$K$8))</f>
        <v>105.47764234430012</v>
      </c>
      <c r="G461" s="72">
        <f t="shared" ca="1" si="19"/>
        <v>5.0037133010878108E-2</v>
      </c>
      <c r="H461" s="72">
        <f t="shared" ca="1" si="20"/>
        <v>5.003714211388291E-2</v>
      </c>
      <c r="I461" s="72">
        <f t="shared" ca="1" si="21"/>
        <v>5.0037137562380513E-2</v>
      </c>
    </row>
    <row r="462" spans="3:9">
      <c r="C462" s="70">
        <v>447</v>
      </c>
      <c r="D462" s="73">
        <f ca="1">IF('Avaliacao de Conformidade'!$I$19&lt;&gt;"intervalo","-",IF(ABS($E$11-I460)&lt;=ABS($E$11-I461),D460+(RAND()-0.5)*$M$17/C462,D461+(RAND()-0.5)*$M$17/C462))</f>
        <v>1.6443950546992927</v>
      </c>
      <c r="E462" s="87">
        <f ca="1">IF('Avaliacao de Conformidade'!$I$19&lt;&gt;"intervalo","-",IF($E$10="Risco do Consumidor",$E$7+D462*$K$7,$E$7-D462*$K$7))</f>
        <v>93.699888873073405</v>
      </c>
      <c r="F462" s="87">
        <f ca="1">IF('Avaliacao de Conformidade'!$I$19&lt;&gt;"intervalo","-",IF($E$10="Risco do Consumidor",$E$8-D462*$K$8,$E$8+D462*$K$8))</f>
        <v>105.47791359957695</v>
      </c>
      <c r="G462" s="72">
        <f t="shared" ca="1" si="19"/>
        <v>5.0047312982921456E-2</v>
      </c>
      <c r="H462" s="72">
        <f t="shared" ca="1" si="20"/>
        <v>5.0047322080723183E-2</v>
      </c>
      <c r="I462" s="72">
        <f t="shared" ca="1" si="21"/>
        <v>5.0047317531822316E-2</v>
      </c>
    </row>
    <row r="463" spans="3:9">
      <c r="C463" s="70">
        <v>448</v>
      </c>
      <c r="D463" s="73">
        <f ca="1">IF('Avaliacao de Conformidade'!$I$19&lt;&gt;"intervalo","-",IF(ABS($E$11-I461)&lt;=ABS($E$11-I462),D461+(RAND()-0.5)*$M$17/C463,D462+(RAND()-0.5)*$M$17/C463))</f>
        <v>1.6447016836393589</v>
      </c>
      <c r="E463" s="87">
        <f ca="1">IF('Avaliacao de Conformidade'!$I$19&lt;&gt;"intervalo","-",IF($E$10="Risco do Consumidor",$E$7+D463*$K$7,$E$7-D463*$K$7))</f>
        <v>93.700578788188551</v>
      </c>
      <c r="F463" s="87">
        <f ca="1">IF('Avaliacao de Conformidade'!$I$19&lt;&gt;"intervalo","-",IF($E$10="Risco do Consumidor",$E$8-D463*$K$8,$E$8+D463*$K$8))</f>
        <v>105.47707036999176</v>
      </c>
      <c r="G463" s="72">
        <f t="shared" ca="1" si="19"/>
        <v>5.0015672729371061E-2</v>
      </c>
      <c r="H463" s="72">
        <f t="shared" ca="1" si="20"/>
        <v>5.0015681843355926E-2</v>
      </c>
      <c r="I463" s="72">
        <f t="shared" ca="1" si="21"/>
        <v>5.0015677286363497E-2</v>
      </c>
    </row>
    <row r="464" spans="3:9">
      <c r="C464" s="70">
        <v>449</v>
      </c>
      <c r="D464" s="73">
        <f ca="1">IF('Avaliacao de Conformidade'!$I$19&lt;&gt;"intervalo","-",IF(ABS($E$11-I462)&lt;=ABS($E$11-I463),D462+(RAND()-0.5)*$M$17/C464,D463+(RAND()-0.5)*$M$17/C464))</f>
        <v>1.6448057392123669</v>
      </c>
      <c r="E464" s="87">
        <f ca="1">IF('Avaliacao de Conformidade'!$I$19&lt;&gt;"intervalo","-",IF($E$10="Risco do Consumidor",$E$7+D464*$K$7,$E$7-D464*$K$7))</f>
        <v>93.700812913227821</v>
      </c>
      <c r="F464" s="87">
        <f ca="1">IF('Avaliacao de Conformidade'!$I$19&lt;&gt;"intervalo","-",IF($E$10="Risco do Consumidor",$E$8-D464*$K$8,$E$8+D464*$K$8))</f>
        <v>105.47678421716599</v>
      </c>
      <c r="G464" s="72">
        <f t="shared" ref="G464:G527" ca="1" si="22">IF(E464="-","-",IF($G$13="Risco do Consumidor",_xlfn.NORM.DIST($E$7,E464,$K$7,TRUE)+(1-_xlfn.NORM.DIST($E$8,E464,$K$7,TRUE)),(_xlfn.NORM.DIST($E$8,E464,$K$7,TRUE)-_xlfn.NORM.DIST($E$7,E464,$K$7,TRUE))))</f>
        <v>5.0004939127375643E-2</v>
      </c>
      <c r="H464" s="72">
        <f t="shared" ref="H464:H527" ca="1" si="23">IF(F464="-","-",IF($G$13="Risco do Consumidor",_xlfn.NORM.DIST($E$7,F464,$K$8,TRUE)+(1-_xlfn.NORM.DIST($E$8,F464,$K$8,TRUE)),(_xlfn.NORM.DIST($E$8,F464,$K$8,TRUE)-_xlfn.NORM.DIST($E$7,F464,$K$8,TRUE))))</f>
        <v>5.0004948246858541E-2</v>
      </c>
      <c r="I464" s="72">
        <f t="shared" ref="I464:I527" ca="1" si="24">IF(COUNT(G464:H464)=0,"-",AVERAGE(G464:H464))</f>
        <v>5.0004943687117095E-2</v>
      </c>
    </row>
    <row r="465" spans="3:9">
      <c r="C465" s="70">
        <v>450</v>
      </c>
      <c r="D465" s="73">
        <f ca="1">IF('Avaliacao de Conformidade'!$I$19&lt;&gt;"intervalo","-",IF(ABS($E$11-I463)&lt;=ABS($E$11-I464),D463+(RAND()-0.5)*$M$17/C465,D464+(RAND()-0.5)*$M$17/C465))</f>
        <v>1.6449147960536965</v>
      </c>
      <c r="E465" s="87">
        <f ca="1">IF('Avaliacao de Conformidade'!$I$19&lt;&gt;"intervalo","-",IF($E$10="Risco do Consumidor",$E$7+D465*$K$7,$E$7-D465*$K$7))</f>
        <v>93.701058291120816</v>
      </c>
      <c r="F465" s="87">
        <f ca="1">IF('Avaliacao de Conformidade'!$I$19&lt;&gt;"intervalo","-",IF($E$10="Risco do Consumidor",$E$8-D465*$K$8,$E$8+D465*$K$8))</f>
        <v>105.47648431085233</v>
      </c>
      <c r="G465" s="72">
        <f t="shared" ca="1" si="22"/>
        <v>4.99936916030553E-2</v>
      </c>
      <c r="H465" s="72">
        <f t="shared" ca="1" si="23"/>
        <v>4.9993700728304294E-2</v>
      </c>
      <c r="I465" s="72">
        <f t="shared" ca="1" si="24"/>
        <v>4.9993696165679793E-2</v>
      </c>
    </row>
    <row r="466" spans="3:9">
      <c r="C466" s="70">
        <v>451</v>
      </c>
      <c r="D466" s="73">
        <f ca="1">IF('Avaliacao de Conformidade'!$I$19&lt;&gt;"intervalo","-",IF(ABS($E$11-I464)&lt;=ABS($E$11-I465),D464+(RAND()-0.5)*$M$17/C466,D465+(RAND()-0.5)*$M$17/C466))</f>
        <v>1.6446827925239118</v>
      </c>
      <c r="E466" s="87">
        <f ca="1">IF('Avaliacao de Conformidade'!$I$19&lt;&gt;"intervalo","-",IF($E$10="Risco do Consumidor",$E$7+D466*$K$7,$E$7-D466*$K$7))</f>
        <v>93.700536283178806</v>
      </c>
      <c r="F466" s="87">
        <f ca="1">IF('Avaliacao de Conformidade'!$I$19&lt;&gt;"intervalo","-",IF($E$10="Risco do Consumidor",$E$8-D466*$K$8,$E$8+D466*$K$8))</f>
        <v>105.47712232055925</v>
      </c>
      <c r="G466" s="72">
        <f t="shared" ca="1" si="22"/>
        <v>5.0017621593913285E-2</v>
      </c>
      <c r="H466" s="72">
        <f t="shared" ca="1" si="23"/>
        <v>5.0017630706900906E-2</v>
      </c>
      <c r="I466" s="72">
        <f t="shared" ca="1" si="24"/>
        <v>5.0017626150407099E-2</v>
      </c>
    </row>
    <row r="467" spans="3:9">
      <c r="C467" s="70">
        <v>452</v>
      </c>
      <c r="D467" s="73">
        <f ca="1">IF('Avaliacao de Conformidade'!$I$19&lt;&gt;"intervalo","-",IF(ABS($E$11-I465)&lt;=ABS($E$11-I466),D465+(RAND()-0.5)*$M$17/C467,D466+(RAND()-0.5)*$M$17/C467))</f>
        <v>1.6449221040370074</v>
      </c>
      <c r="E467" s="87">
        <f ca="1">IF('Avaliacao de Conformidade'!$I$19&lt;&gt;"intervalo","-",IF($E$10="Risco do Consumidor",$E$7+D467*$K$7,$E$7-D467*$K$7))</f>
        <v>93.701074734083264</v>
      </c>
      <c r="F467" s="87">
        <f ca="1">IF('Avaliacao de Conformidade'!$I$19&lt;&gt;"intervalo","-",IF($E$10="Risco do Consumidor",$E$8-D467*$K$8,$E$8+D467*$K$8))</f>
        <v>105.47646421389823</v>
      </c>
      <c r="G467" s="72">
        <f t="shared" ca="1" si="22"/>
        <v>4.9992937969878394E-2</v>
      </c>
      <c r="H467" s="72">
        <f t="shared" ca="1" si="23"/>
        <v>4.9992947095513947E-2</v>
      </c>
      <c r="I467" s="72">
        <f t="shared" ca="1" si="24"/>
        <v>4.999294253269617E-2</v>
      </c>
    </row>
    <row r="468" spans="3:9">
      <c r="C468" s="70">
        <v>453</v>
      </c>
      <c r="D468" s="73">
        <f ca="1">IF('Avaliacao de Conformidade'!$I$19&lt;&gt;"intervalo","-",IF(ABS($E$11-I466)&lt;=ABS($E$11-I467),D466+(RAND()-0.5)*$M$17/C468,D467+(RAND()-0.5)*$M$17/C468))</f>
        <v>1.6451124015771612</v>
      </c>
      <c r="E468" s="87">
        <f ca="1">IF('Avaliacao de Conformidade'!$I$19&lt;&gt;"intervalo","-",IF($E$10="Risco do Consumidor",$E$7+D468*$K$7,$E$7-D468*$K$7))</f>
        <v>93.701502903548615</v>
      </c>
      <c r="F468" s="87">
        <f ca="1">IF('Avaliacao de Conformidade'!$I$19&lt;&gt;"intervalo","-",IF($E$10="Risco do Consumidor",$E$8-D468*$K$8,$E$8+D468*$K$8))</f>
        <v>105.4759408956628</v>
      </c>
      <c r="G468" s="72">
        <f t="shared" ca="1" si="22"/>
        <v>4.9973316792990767E-2</v>
      </c>
      <c r="H468" s="72">
        <f t="shared" ca="1" si="23"/>
        <v>4.9973325928696542E-2</v>
      </c>
      <c r="I468" s="72">
        <f t="shared" ca="1" si="24"/>
        <v>4.9973321360843655E-2</v>
      </c>
    </row>
    <row r="469" spans="3:9">
      <c r="C469" s="70">
        <v>454</v>
      </c>
      <c r="D469" s="73">
        <f ca="1">IF('Avaliacao de Conformidade'!$I$19&lt;&gt;"intervalo","-",IF(ABS($E$11-I467)&lt;=ABS($E$11-I468),D467+(RAND()-0.5)*$M$17/C469,D468+(RAND()-0.5)*$M$17/C469))</f>
        <v>1.6449941513105566</v>
      </c>
      <c r="E469" s="87">
        <f ca="1">IF('Avaliacao de Conformidade'!$I$19&lt;&gt;"intervalo","-",IF($E$10="Risco do Consumidor",$E$7+D469*$K$7,$E$7-D469*$K$7))</f>
        <v>93.701236840448757</v>
      </c>
      <c r="F469" s="87">
        <f ca="1">IF('Avaliacao de Conformidade'!$I$19&lt;&gt;"intervalo","-",IF($E$10="Risco do Consumidor",$E$8-D469*$K$8,$E$8+D469*$K$8))</f>
        <v>105.47626608389596</v>
      </c>
      <c r="G469" s="72">
        <f t="shared" ca="1" si="22"/>
        <v>4.9985508605352461E-2</v>
      </c>
      <c r="H469" s="72">
        <f t="shared" ca="1" si="23"/>
        <v>4.998551773479968E-2</v>
      </c>
      <c r="I469" s="72">
        <f t="shared" ca="1" si="24"/>
        <v>4.9985513170076074E-2</v>
      </c>
    </row>
    <row r="470" spans="3:9">
      <c r="C470" s="70">
        <v>455</v>
      </c>
      <c r="D470" s="73">
        <f ca="1">IF('Avaliacao de Conformidade'!$I$19&lt;&gt;"intervalo","-",IF(ABS($E$11-I468)&lt;=ABS($E$11-I469),D468+(RAND()-0.5)*$M$17/C470,D469+(RAND()-0.5)*$M$17/C470))</f>
        <v>1.645007174513738</v>
      </c>
      <c r="E470" s="87">
        <f ca="1">IF('Avaliacao de Conformidade'!$I$19&lt;&gt;"intervalo","-",IF($E$10="Risco do Consumidor",$E$7+D470*$K$7,$E$7-D470*$K$7))</f>
        <v>93.701266142655911</v>
      </c>
      <c r="F470" s="87">
        <f ca="1">IF('Avaliacao de Conformidade'!$I$19&lt;&gt;"intervalo","-",IF($E$10="Risco do Consumidor",$E$8-D470*$K$8,$E$8+D470*$K$8))</f>
        <v>105.47623027008721</v>
      </c>
      <c r="G470" s="72">
        <f t="shared" ca="1" si="22"/>
        <v>4.998416577377409E-2</v>
      </c>
      <c r="H470" s="72">
        <f t="shared" ca="1" si="23"/>
        <v>4.9984174903909967E-2</v>
      </c>
      <c r="I470" s="72">
        <f t="shared" ca="1" si="24"/>
        <v>4.9984170338842032E-2</v>
      </c>
    </row>
    <row r="471" spans="3:9">
      <c r="C471" s="70">
        <v>456</v>
      </c>
      <c r="D471" s="73">
        <f ca="1">IF('Avaliacao de Conformidade'!$I$19&lt;&gt;"intervalo","-",IF(ABS($E$11-I469)&lt;=ABS($E$11-I470),D469+(RAND()-0.5)*$M$17/C471,D470+(RAND()-0.5)*$M$17/C471))</f>
        <v>1.6449580545488076</v>
      </c>
      <c r="E471" s="87">
        <f ca="1">IF('Avaliacao de Conformidade'!$I$19&lt;&gt;"intervalo","-",IF($E$10="Risco do Consumidor",$E$7+D471*$K$7,$E$7-D471*$K$7))</f>
        <v>93.701155622734817</v>
      </c>
      <c r="F471" s="87">
        <f ca="1">IF('Avaliacao de Conformidade'!$I$19&lt;&gt;"intervalo","-",IF($E$10="Risco do Consumidor",$E$8-D471*$K$8,$E$8+D471*$K$8))</f>
        <v>105.47636534999077</v>
      </c>
      <c r="G471" s="72">
        <f t="shared" ca="1" si="22"/>
        <v>4.9989230718049636E-2</v>
      </c>
      <c r="H471" s="72">
        <f t="shared" ca="1" si="23"/>
        <v>4.9989239845586626E-2</v>
      </c>
      <c r="I471" s="72">
        <f t="shared" ca="1" si="24"/>
        <v>4.9989235281818131E-2</v>
      </c>
    </row>
    <row r="472" spans="3:9">
      <c r="C472" s="70">
        <v>457</v>
      </c>
      <c r="D472" s="73">
        <f ca="1">IF('Avaliacao de Conformidade'!$I$19&lt;&gt;"intervalo","-",IF(ABS($E$11-I470)&lt;=ABS($E$11-I471),D470+(RAND()-0.5)*$M$17/C472,D471+(RAND()-0.5)*$M$17/C472))</f>
        <v>1.644903916381308</v>
      </c>
      <c r="E472" s="87">
        <f ca="1">IF('Avaliacao de Conformidade'!$I$19&lt;&gt;"intervalo","-",IF($E$10="Risco do Consumidor",$E$7+D472*$K$7,$E$7-D472*$K$7))</f>
        <v>93.70103381185794</v>
      </c>
      <c r="F472" s="87">
        <f ca="1">IF('Avaliacao de Conformidade'!$I$19&lt;&gt;"intervalo","-",IF($E$10="Risco do Consumidor",$E$8-D472*$K$8,$E$8+D472*$K$8))</f>
        <v>105.47651422995141</v>
      </c>
      <c r="G472" s="72">
        <f t="shared" ca="1" si="22"/>
        <v>4.9994813582179928E-2</v>
      </c>
      <c r="H472" s="72">
        <f t="shared" ca="1" si="23"/>
        <v>4.9994822706853841E-2</v>
      </c>
      <c r="I472" s="72">
        <f t="shared" ca="1" si="24"/>
        <v>4.9994818144516881E-2</v>
      </c>
    </row>
    <row r="473" spans="3:9">
      <c r="C473" s="70">
        <v>458</v>
      </c>
      <c r="D473" s="73">
        <f ca="1">IF('Avaliacao de Conformidade'!$I$19&lt;&gt;"intervalo","-",IF(ABS($E$11-I471)&lt;=ABS($E$11-I472),D471+(RAND()-0.5)*$M$17/C473,D472+(RAND()-0.5)*$M$17/C473))</f>
        <v>1.6448199453650973</v>
      </c>
      <c r="E473" s="87">
        <f ca="1">IF('Avaliacao de Conformidade'!$I$19&lt;&gt;"intervalo","-",IF($E$10="Risco do Consumidor",$E$7+D473*$K$7,$E$7-D473*$K$7))</f>
        <v>93.700844877071475</v>
      </c>
      <c r="F473" s="87">
        <f ca="1">IF('Avaliacao de Conformidade'!$I$19&lt;&gt;"intervalo","-",IF($E$10="Risco do Consumidor",$E$8-D473*$K$8,$E$8+D473*$K$8))</f>
        <v>105.47674515024599</v>
      </c>
      <c r="G473" s="72">
        <f t="shared" ca="1" si="22"/>
        <v>5.0003473868423944E-2</v>
      </c>
      <c r="H473" s="72">
        <f t="shared" ca="1" si="23"/>
        <v>5.0003482988658615E-2</v>
      </c>
      <c r="I473" s="72">
        <f t="shared" ca="1" si="24"/>
        <v>5.0003478428541276E-2</v>
      </c>
    </row>
    <row r="474" spans="3:9">
      <c r="C474" s="70">
        <v>459</v>
      </c>
      <c r="D474" s="73">
        <f ca="1">IF('Avaliacao de Conformidade'!$I$19&lt;&gt;"intervalo","-",IF(ABS($E$11-I472)&lt;=ABS($E$11-I473),D472+(RAND()-0.5)*$M$17/C474,D473+(RAND()-0.5)*$M$17/C474))</f>
        <v>1.6447041358373977</v>
      </c>
      <c r="E474" s="87">
        <f ca="1">IF('Avaliacao de Conformidade'!$I$19&lt;&gt;"intervalo","-",IF($E$10="Risco do Consumidor",$E$7+D474*$K$7,$E$7-D474*$K$7))</f>
        <v>93.700584305634152</v>
      </c>
      <c r="F474" s="87">
        <f ca="1">IF('Avaliacao de Conformidade'!$I$19&lt;&gt;"intervalo","-",IF($E$10="Risco do Consumidor",$E$8-D474*$K$8,$E$8+D474*$K$8))</f>
        <v>105.47706362644716</v>
      </c>
      <c r="G474" s="72">
        <f t="shared" ca="1" si="22"/>
        <v>5.0015419757652391E-2</v>
      </c>
      <c r="H474" s="72">
        <f t="shared" ca="1" si="23"/>
        <v>5.0015428871767562E-2</v>
      </c>
      <c r="I474" s="72">
        <f t="shared" ca="1" si="24"/>
        <v>5.0015424314709976E-2</v>
      </c>
    </row>
    <row r="475" spans="3:9">
      <c r="C475" s="70">
        <v>460</v>
      </c>
      <c r="D475" s="73">
        <f ca="1">IF('Avaliacao de Conformidade'!$I$19&lt;&gt;"intervalo","-",IF(ABS($E$11-I473)&lt;=ABS($E$11-I474),D473+(RAND()-0.5)*$M$17/C475,D474+(RAND()-0.5)*$M$17/C475))</f>
        <v>1.6447285897918189</v>
      </c>
      <c r="E475" s="87">
        <f ca="1">IF('Avaliacao de Conformidade'!$I$19&lt;&gt;"intervalo","-",IF($E$10="Risco do Consumidor",$E$7+D475*$K$7,$E$7-D475*$K$7))</f>
        <v>93.700639327031595</v>
      </c>
      <c r="F475" s="87">
        <f ca="1">IF('Avaliacao de Conformidade'!$I$19&lt;&gt;"intervalo","-",IF($E$10="Risco do Consumidor",$E$8-D475*$K$8,$E$8+D475*$K$8))</f>
        <v>105.4769963780725</v>
      </c>
      <c r="G475" s="72">
        <f t="shared" ca="1" si="22"/>
        <v>5.0012897113930671E-2</v>
      </c>
      <c r="H475" s="72">
        <f t="shared" ca="1" si="23"/>
        <v>5.0012906229337323E-2</v>
      </c>
      <c r="I475" s="72">
        <f t="shared" ca="1" si="24"/>
        <v>5.0012901671633997E-2</v>
      </c>
    </row>
    <row r="476" spans="3:9">
      <c r="C476" s="70">
        <v>461</v>
      </c>
      <c r="D476" s="73">
        <f ca="1">IF('Avaliacao de Conformidade'!$I$19&lt;&gt;"intervalo","-",IF(ABS($E$11-I474)&lt;=ABS($E$11-I475),D474+(RAND()-0.5)*$M$17/C476,D475+(RAND()-0.5)*$M$17/C476))</f>
        <v>1.6447819062858899</v>
      </c>
      <c r="E476" s="87">
        <f ca="1">IF('Avaliacao de Conformidade'!$I$19&lt;&gt;"intervalo","-",IF($E$10="Risco do Consumidor",$E$7+D476*$K$7,$E$7-D476*$K$7))</f>
        <v>93.700759289143249</v>
      </c>
      <c r="F476" s="87">
        <f ca="1">IF('Avaliacao de Conformidade'!$I$19&lt;&gt;"intervalo","-",IF($E$10="Risco do Consumidor",$E$8-D476*$K$8,$E$8+D476*$K$8))</f>
        <v>105.47684975771381</v>
      </c>
      <c r="G476" s="72">
        <f t="shared" ca="1" si="22"/>
        <v>5.0007397393311052E-2</v>
      </c>
      <c r="H476" s="72">
        <f t="shared" ca="1" si="23"/>
        <v>5.0007406511534826E-2</v>
      </c>
      <c r="I476" s="72">
        <f t="shared" ca="1" si="24"/>
        <v>5.0007401952422939E-2</v>
      </c>
    </row>
    <row r="477" spans="3:9">
      <c r="C477" s="70">
        <v>462</v>
      </c>
      <c r="D477" s="73">
        <f ca="1">IF('Avaliacao de Conformidade'!$I$19&lt;&gt;"intervalo","-",IF(ABS($E$11-I475)&lt;=ABS($E$11-I476),D475+(RAND()-0.5)*$M$17/C477,D476+(RAND()-0.5)*$M$17/C477))</f>
        <v>1.6446351695855155</v>
      </c>
      <c r="E477" s="87">
        <f ca="1">IF('Avaliacao de Conformidade'!$I$19&lt;&gt;"intervalo","-",IF($E$10="Risco do Consumidor",$E$7+D477*$K$7,$E$7-D477*$K$7))</f>
        <v>93.700429131567404</v>
      </c>
      <c r="F477" s="87">
        <f ca="1">IF('Avaliacao de Conformidade'!$I$19&lt;&gt;"intervalo","-",IF($E$10="Risco do Consumidor",$E$8-D477*$K$8,$E$8+D477*$K$8))</f>
        <v>105.47725328363984</v>
      </c>
      <c r="G477" s="72">
        <f t="shared" ca="1" si="22"/>
        <v>5.0022534788845885E-2</v>
      </c>
      <c r="H477" s="72">
        <f t="shared" ca="1" si="23"/>
        <v>5.0022543899318157E-2</v>
      </c>
      <c r="I477" s="72">
        <f t="shared" ca="1" si="24"/>
        <v>5.0022539344082018E-2</v>
      </c>
    </row>
    <row r="478" spans="3:9">
      <c r="C478" s="70">
        <v>463</v>
      </c>
      <c r="D478" s="73">
        <f ca="1">IF('Avaliacao de Conformidade'!$I$19&lt;&gt;"intervalo","-",IF(ABS($E$11-I476)&lt;=ABS($E$11-I477),D476+(RAND()-0.5)*$M$17/C478,D477+(RAND()-0.5)*$M$17/C478))</f>
        <v>1.6449666552302891</v>
      </c>
      <c r="E478" s="87">
        <f ca="1">IF('Avaliacao de Conformidade'!$I$19&lt;&gt;"intervalo","-",IF($E$10="Risco do Consumidor",$E$7+D478*$K$7,$E$7-D478*$K$7))</f>
        <v>93.701174974268156</v>
      </c>
      <c r="F478" s="87">
        <f ca="1">IF('Avaliacao de Conformidade'!$I$19&lt;&gt;"intervalo","-",IF($E$10="Risco do Consumidor",$E$8-D478*$K$8,$E$8+D478*$K$8))</f>
        <v>105.4763416981167</v>
      </c>
      <c r="G478" s="72">
        <f t="shared" ca="1" si="22"/>
        <v>4.9988343839887199E-2</v>
      </c>
      <c r="H478" s="72">
        <f t="shared" ca="1" si="23"/>
        <v>4.9988352967879499E-2</v>
      </c>
      <c r="I478" s="72">
        <f t="shared" ca="1" si="24"/>
        <v>4.9988348403883345E-2</v>
      </c>
    </row>
    <row r="479" spans="3:9">
      <c r="C479" s="70">
        <v>464</v>
      </c>
      <c r="D479" s="73">
        <f ca="1">IF('Avaliacao de Conformidade'!$I$19&lt;&gt;"intervalo","-",IF(ABS($E$11-I477)&lt;=ABS($E$11-I478),D477+(RAND()-0.5)*$M$17/C479,D478+(RAND()-0.5)*$M$17/C479))</f>
        <v>1.6450769493319135</v>
      </c>
      <c r="E479" s="87">
        <f ca="1">IF('Avaliacao de Conformidade'!$I$19&lt;&gt;"intervalo","-",IF($E$10="Risco do Consumidor",$E$7+D479*$K$7,$E$7-D479*$K$7))</f>
        <v>93.701423135996805</v>
      </c>
      <c r="F479" s="87">
        <f ca="1">IF('Avaliacao de Conformidade'!$I$19&lt;&gt;"intervalo","-",IF($E$10="Risco do Consumidor",$E$8-D479*$K$8,$E$8+D479*$K$8))</f>
        <v>105.47603838933723</v>
      </c>
      <c r="G479" s="72">
        <f t="shared" ca="1" si="22"/>
        <v>4.9976971733468503E-2</v>
      </c>
      <c r="H479" s="72">
        <f t="shared" ca="1" si="23"/>
        <v>4.9976980867297224E-2</v>
      </c>
      <c r="I479" s="72">
        <f t="shared" ca="1" si="24"/>
        <v>4.9976976300382864E-2</v>
      </c>
    </row>
    <row r="480" spans="3:9">
      <c r="C480" s="70">
        <v>465</v>
      </c>
      <c r="D480" s="73">
        <f ca="1">IF('Avaliacao de Conformidade'!$I$19&lt;&gt;"intervalo","-",IF(ABS($E$11-I478)&lt;=ABS($E$11-I479),D478+(RAND()-0.5)*$M$17/C480,D479+(RAND()-0.5)*$M$17/C480))</f>
        <v>1.6448210586792038</v>
      </c>
      <c r="E480" s="87">
        <f ca="1">IF('Avaliacao de Conformidade'!$I$19&lt;&gt;"intervalo","-",IF($E$10="Risco do Consumidor",$E$7+D480*$K$7,$E$7-D480*$K$7))</f>
        <v>93.700847382028215</v>
      </c>
      <c r="F480" s="87">
        <f ca="1">IF('Avaliacao de Conformidade'!$I$19&lt;&gt;"intervalo","-",IF($E$10="Risco do Consumidor",$E$8-D480*$K$8,$E$8+D480*$K$8))</f>
        <v>105.47674208863219</v>
      </c>
      <c r="G480" s="72">
        <f t="shared" ca="1" si="22"/>
        <v>5.0003359039804338E-2</v>
      </c>
      <c r="H480" s="72">
        <f t="shared" ca="1" si="23"/>
        <v>5.0003368160097851E-2</v>
      </c>
      <c r="I480" s="72">
        <f t="shared" ca="1" si="24"/>
        <v>5.0003363599951098E-2</v>
      </c>
    </row>
    <row r="481" spans="3:9">
      <c r="C481" s="70">
        <v>466</v>
      </c>
      <c r="D481" s="73">
        <f ca="1">IF('Avaliacao de Conformidade'!$I$19&lt;&gt;"intervalo","-",IF(ABS($E$11-I479)&lt;=ABS($E$11-I480),D479+(RAND()-0.5)*$M$17/C481,D480+(RAND()-0.5)*$M$17/C481))</f>
        <v>1.6449908111628024</v>
      </c>
      <c r="E481" s="87">
        <f ca="1">IF('Avaliacao de Conformidade'!$I$19&lt;&gt;"intervalo","-",IF($E$10="Risco do Consumidor",$E$7+D481*$K$7,$E$7-D481*$K$7))</f>
        <v>93.701229325116302</v>
      </c>
      <c r="F481" s="87">
        <f ca="1">IF('Avaliacao de Conformidade'!$I$19&lt;&gt;"intervalo","-",IF($E$10="Risco do Consumidor",$E$8-D481*$K$8,$E$8+D481*$K$8))</f>
        <v>105.47627526930229</v>
      </c>
      <c r="G481" s="72">
        <f t="shared" ca="1" si="22"/>
        <v>4.9985853014956713E-2</v>
      </c>
      <c r="H481" s="72">
        <f t="shared" ca="1" si="23"/>
        <v>4.9985862144226893E-2</v>
      </c>
      <c r="I481" s="72">
        <f t="shared" ca="1" si="24"/>
        <v>4.99858575795918E-2</v>
      </c>
    </row>
    <row r="482" spans="3:9">
      <c r="C482" s="70">
        <v>467</v>
      </c>
      <c r="D482" s="73">
        <f ca="1">IF('Avaliacao de Conformidade'!$I$19&lt;&gt;"intervalo","-",IF(ABS($E$11-I480)&lt;=ABS($E$11-I481),D480+(RAND()-0.5)*$M$17/C482,D481+(RAND()-0.5)*$M$17/C482))</f>
        <v>1.6447420744909504</v>
      </c>
      <c r="E482" s="87">
        <f ca="1">IF('Avaliacao de Conformidade'!$I$19&lt;&gt;"intervalo","-",IF($E$10="Risco do Consumidor",$E$7+D482*$K$7,$E$7-D482*$K$7))</f>
        <v>93.700669667604643</v>
      </c>
      <c r="F482" s="87">
        <f ca="1">IF('Avaliacao de Conformidade'!$I$19&lt;&gt;"intervalo","-",IF($E$10="Risco do Consumidor",$E$8-D482*$K$8,$E$8+D482*$K$8))</f>
        <v>105.47695929514988</v>
      </c>
      <c r="G482" s="72">
        <f t="shared" ca="1" si="22"/>
        <v>5.0011506090224339E-2</v>
      </c>
      <c r="H482" s="72">
        <f t="shared" ca="1" si="23"/>
        <v>5.0011515206343234E-2</v>
      </c>
      <c r="I482" s="72">
        <f t="shared" ca="1" si="24"/>
        <v>5.0011510648283783E-2</v>
      </c>
    </row>
    <row r="483" spans="3:9">
      <c r="C483" s="70">
        <v>468</v>
      </c>
      <c r="D483" s="73">
        <f ca="1">IF('Avaliacao de Conformidade'!$I$19&lt;&gt;"intervalo","-",IF(ABS($E$11-I481)&lt;=ABS($E$11-I482),D481+(RAND()-0.5)*$M$17/C483,D482+(RAND()-0.5)*$M$17/C483))</f>
        <v>1.6445779592991394</v>
      </c>
      <c r="E483" s="87">
        <f ca="1">IF('Avaliacao de Conformidade'!$I$19&lt;&gt;"intervalo","-",IF($E$10="Risco do Consumidor",$E$7+D483*$K$7,$E$7-D483*$K$7))</f>
        <v>93.700300408423061</v>
      </c>
      <c r="F483" s="87">
        <f ca="1">IF('Avaliacao de Conformidade'!$I$19&lt;&gt;"intervalo","-",IF($E$10="Risco do Consumidor",$E$8-D483*$K$8,$E$8+D483*$K$8))</f>
        <v>105.47741061192737</v>
      </c>
      <c r="G483" s="72">
        <f t="shared" ca="1" si="22"/>
        <v>5.0028437606497847E-2</v>
      </c>
      <c r="H483" s="72">
        <f t="shared" ca="1" si="23"/>
        <v>5.0028446713949626E-2</v>
      </c>
      <c r="I483" s="72">
        <f t="shared" ca="1" si="24"/>
        <v>5.0028442160223736E-2</v>
      </c>
    </row>
    <row r="484" spans="3:9">
      <c r="C484" s="70">
        <v>469</v>
      </c>
      <c r="D484" s="73">
        <f ca="1">IF('Avaliacao de Conformidade'!$I$19&lt;&gt;"intervalo","-",IF(ABS($E$11-I482)&lt;=ABS($E$11-I483),D482+(RAND()-0.5)*$M$17/C484,D483+(RAND()-0.5)*$M$17/C484))</f>
        <v>1.6446642157137659</v>
      </c>
      <c r="E484" s="87">
        <f ca="1">IF('Avaliacao de Conformidade'!$I$19&lt;&gt;"intervalo","-",IF($E$10="Risco do Consumidor",$E$7+D484*$K$7,$E$7-D484*$K$7))</f>
        <v>93.700494485355975</v>
      </c>
      <c r="F484" s="87">
        <f ca="1">IF('Avaliacao de Conformidade'!$I$19&lt;&gt;"intervalo","-",IF($E$10="Risco do Consumidor",$E$8-D484*$K$8,$E$8+D484*$K$8))</f>
        <v>105.47717340678714</v>
      </c>
      <c r="G484" s="72">
        <f t="shared" ca="1" si="22"/>
        <v>5.0019538092820857E-2</v>
      </c>
      <c r="H484" s="72">
        <f t="shared" ca="1" si="23"/>
        <v>5.001954720482709E-2</v>
      </c>
      <c r="I484" s="72">
        <f t="shared" ca="1" si="24"/>
        <v>5.0019542648823974E-2</v>
      </c>
    </row>
    <row r="485" spans="3:9">
      <c r="C485" s="70">
        <v>470</v>
      </c>
      <c r="D485" s="73">
        <f ca="1">IF('Avaliacao de Conformidade'!$I$19&lt;&gt;"intervalo","-",IF(ABS($E$11-I483)&lt;=ABS($E$11-I484),D483+(RAND()-0.5)*$M$17/C485,D484+(RAND()-0.5)*$M$17/C485))</f>
        <v>1.6448131737077132</v>
      </c>
      <c r="E485" s="87">
        <f ca="1">IF('Avaliacao de Conformidade'!$I$19&lt;&gt;"intervalo","-",IF($E$10="Risco do Consumidor",$E$7+D485*$K$7,$E$7-D485*$K$7))</f>
        <v>93.700829640842358</v>
      </c>
      <c r="F485" s="87">
        <f ca="1">IF('Avaliacao de Conformidade'!$I$19&lt;&gt;"intervalo","-",IF($E$10="Risco do Consumidor",$E$8-D485*$K$8,$E$8+D485*$K$8))</f>
        <v>105.47676377230378</v>
      </c>
      <c r="G485" s="72">
        <f t="shared" ca="1" si="22"/>
        <v>5.0004172310227343E-2</v>
      </c>
      <c r="H485" s="72">
        <f t="shared" ca="1" si="23"/>
        <v>5.0004181430103621E-2</v>
      </c>
      <c r="I485" s="72">
        <f t="shared" ca="1" si="24"/>
        <v>5.0004176870165479E-2</v>
      </c>
    </row>
    <row r="486" spans="3:9">
      <c r="C486" s="70">
        <v>471</v>
      </c>
      <c r="D486" s="73">
        <f ca="1">IF('Avaliacao de Conformidade'!$I$19&lt;&gt;"intervalo","-",IF(ABS($E$11-I484)&lt;=ABS($E$11-I485),D484+(RAND()-0.5)*$M$17/C486,D485+(RAND()-0.5)*$M$17/C486))</f>
        <v>1.644831963579144</v>
      </c>
      <c r="E486" s="87">
        <f ca="1">IF('Avaliacao de Conformidade'!$I$19&lt;&gt;"intervalo","-",IF($E$10="Risco do Consumidor",$E$7+D486*$K$7,$E$7-D486*$K$7))</f>
        <v>93.700871918053068</v>
      </c>
      <c r="F486" s="87">
        <f ca="1">IF('Avaliacao de Conformidade'!$I$19&lt;&gt;"intervalo","-",IF($E$10="Risco do Consumidor",$E$8-D486*$K$8,$E$8+D486*$K$8))</f>
        <v>105.47671210015736</v>
      </c>
      <c r="G486" s="72">
        <f t="shared" ca="1" si="22"/>
        <v>5.0002234305802987E-2</v>
      </c>
      <c r="H486" s="72">
        <f t="shared" ca="1" si="23"/>
        <v>5.0002243426672269E-2</v>
      </c>
      <c r="I486" s="72">
        <f t="shared" ca="1" si="24"/>
        <v>5.0002238866237628E-2</v>
      </c>
    </row>
    <row r="487" spans="3:9">
      <c r="C487" s="70">
        <v>472</v>
      </c>
      <c r="D487" s="73">
        <f ca="1">IF('Avaliacao de Conformidade'!$I$19&lt;&gt;"intervalo","-",IF(ABS($E$11-I485)&lt;=ABS($E$11-I486),D485+(RAND()-0.5)*$M$17/C487,D486+(RAND()-0.5)*$M$17/C487))</f>
        <v>1.6447923527404698</v>
      </c>
      <c r="E487" s="87">
        <f ca="1">IF('Avaliacao de Conformidade'!$I$19&lt;&gt;"intervalo","-",IF($E$10="Risco do Consumidor",$E$7+D487*$K$7,$E$7-D487*$K$7))</f>
        <v>93.70078279366605</v>
      </c>
      <c r="F487" s="87">
        <f ca="1">IF('Avaliacao de Conformidade'!$I$19&lt;&gt;"intervalo","-",IF($E$10="Risco do Consumidor",$E$8-D487*$K$8,$E$8+D487*$K$8))</f>
        <v>105.4768210299637</v>
      </c>
      <c r="G487" s="72">
        <f t="shared" ca="1" si="22"/>
        <v>5.0006319873679865E-2</v>
      </c>
      <c r="H487" s="72">
        <f t="shared" ca="1" si="23"/>
        <v>5.0006328992455079E-2</v>
      </c>
      <c r="I487" s="72">
        <f t="shared" ca="1" si="24"/>
        <v>5.0006324433067476E-2</v>
      </c>
    </row>
    <row r="488" spans="3:9">
      <c r="C488" s="70">
        <v>473</v>
      </c>
      <c r="D488" s="73">
        <f ca="1">IF('Avaliacao de Conformidade'!$I$19&lt;&gt;"intervalo","-",IF(ABS($E$11-I486)&lt;=ABS($E$11-I487),D486+(RAND()-0.5)*$M$17/C488,D487+(RAND()-0.5)*$M$17/C488))</f>
        <v>1.6450389399951464</v>
      </c>
      <c r="E488" s="87">
        <f ca="1">IF('Avaliacao de Conformidade'!$I$19&lt;&gt;"intervalo","-",IF($E$10="Risco do Consumidor",$E$7+D488*$K$7,$E$7-D488*$K$7))</f>
        <v>93.701337614989086</v>
      </c>
      <c r="F488" s="87">
        <f ca="1">IF('Avaliacao de Conformidade'!$I$19&lt;&gt;"intervalo","-",IF($E$10="Risco do Consumidor",$E$8-D488*$K$8,$E$8+D488*$K$8))</f>
        <v>105.47614291501334</v>
      </c>
      <c r="G488" s="72">
        <f t="shared" ca="1" si="22"/>
        <v>4.9980890533451221E-2</v>
      </c>
      <c r="H488" s="72">
        <f t="shared" ca="1" si="23"/>
        <v>4.9980899665268412E-2</v>
      </c>
      <c r="I488" s="72">
        <f t="shared" ca="1" si="24"/>
        <v>4.9980895099359816E-2</v>
      </c>
    </row>
    <row r="489" spans="3:9">
      <c r="C489" s="70">
        <v>474</v>
      </c>
      <c r="D489" s="73">
        <f ca="1">IF('Avaliacao de Conformidade'!$I$19&lt;&gt;"intervalo","-",IF(ABS($E$11-I487)&lt;=ABS($E$11-I488),D487+(RAND()-0.5)*$M$17/C489,D488+(RAND()-0.5)*$M$17/C489))</f>
        <v>1.6448451956717176</v>
      </c>
      <c r="E489" s="87">
        <f ca="1">IF('Avaliacao de Conformidade'!$I$19&lt;&gt;"intervalo","-",IF($E$10="Risco do Consumidor",$E$7+D489*$K$7,$E$7-D489*$K$7))</f>
        <v>93.700901690261361</v>
      </c>
      <c r="F489" s="87">
        <f ca="1">IF('Avaliacao de Conformidade'!$I$19&lt;&gt;"intervalo","-",IF($E$10="Risco do Consumidor",$E$8-D489*$K$8,$E$8+D489*$K$8))</f>
        <v>105.47667571190277</v>
      </c>
      <c r="G489" s="72">
        <f t="shared" ca="1" si="22"/>
        <v>5.0000869571684266E-2</v>
      </c>
      <c r="H489" s="72">
        <f t="shared" ca="1" si="23"/>
        <v>5.0000878693252974E-2</v>
      </c>
      <c r="I489" s="72">
        <f t="shared" ca="1" si="24"/>
        <v>5.000087413246862E-2</v>
      </c>
    </row>
    <row r="490" spans="3:9">
      <c r="C490" s="70">
        <v>475</v>
      </c>
      <c r="D490" s="73">
        <f ca="1">IF('Avaliacao de Conformidade'!$I$19&lt;&gt;"intervalo","-",IF(ABS($E$11-I488)&lt;=ABS($E$11-I489),D488+(RAND()-0.5)*$M$17/C490,D489+(RAND()-0.5)*$M$17/C490))</f>
        <v>1.6448684868425101</v>
      </c>
      <c r="E490" s="87">
        <f ca="1">IF('Avaliacao de Conformidade'!$I$19&lt;&gt;"intervalo","-",IF($E$10="Risco do Consumidor",$E$7+D490*$K$7,$E$7-D490*$K$7))</f>
        <v>93.700954095395645</v>
      </c>
      <c r="F490" s="87">
        <f ca="1">IF('Avaliacao de Conformidade'!$I$19&lt;&gt;"intervalo","-",IF($E$10="Risco do Consumidor",$E$8-D490*$K$8,$E$8+D490*$K$8))</f>
        <v>105.4766116611831</v>
      </c>
      <c r="G490" s="72">
        <f t="shared" ca="1" si="22"/>
        <v>4.9998467434569774E-2</v>
      </c>
      <c r="H490" s="72">
        <f t="shared" ca="1" si="23"/>
        <v>4.9998476557370081E-2</v>
      </c>
      <c r="I490" s="72">
        <f t="shared" ca="1" si="24"/>
        <v>4.9998471995969927E-2</v>
      </c>
    </row>
    <row r="491" spans="3:9">
      <c r="C491" s="70">
        <v>476</v>
      </c>
      <c r="D491" s="73">
        <f ca="1">IF('Avaliacao de Conformidade'!$I$19&lt;&gt;"intervalo","-",IF(ABS($E$11-I489)&lt;=ABS($E$11-I490),D489+(RAND()-0.5)*$M$17/C491,D490+(RAND()-0.5)*$M$17/C491))</f>
        <v>1.6449266646377989</v>
      </c>
      <c r="E491" s="87">
        <f ca="1">IF('Avaliacao de Conformidade'!$I$19&lt;&gt;"intervalo","-",IF($E$10="Risco do Consumidor",$E$7+D491*$K$7,$E$7-D491*$K$7))</f>
        <v>93.701084995435053</v>
      </c>
      <c r="F491" s="87">
        <f ca="1">IF('Avaliacao de Conformidade'!$I$19&lt;&gt;"intervalo","-",IF($E$10="Risco do Consumidor",$E$8-D491*$K$8,$E$8+D491*$K$8))</f>
        <v>105.47645167224606</v>
      </c>
      <c r="G491" s="72">
        <f t="shared" ca="1" si="22"/>
        <v>4.9992467664136134E-2</v>
      </c>
      <c r="H491" s="72">
        <f t="shared" ca="1" si="23"/>
        <v>4.9992476790013479E-2</v>
      </c>
      <c r="I491" s="72">
        <f t="shared" ca="1" si="24"/>
        <v>4.9992472227074806E-2</v>
      </c>
    </row>
    <row r="492" spans="3:9">
      <c r="C492" s="70">
        <v>477</v>
      </c>
      <c r="D492" s="73">
        <f ca="1">IF('Avaliacao de Conformidade'!$I$19&lt;&gt;"intervalo","-",IF(ABS($E$11-I490)&lt;=ABS($E$11-I491),D490+(RAND()-0.5)*$M$17/C492,D491+(RAND()-0.5)*$M$17/C492))</f>
        <v>1.6448654465734902</v>
      </c>
      <c r="E492" s="87">
        <f ca="1">IF('Avaliacao de Conformidade'!$I$19&lt;&gt;"intervalo","-",IF($E$10="Risco do Consumidor",$E$7+D492*$K$7,$E$7-D492*$K$7))</f>
        <v>93.70094725479035</v>
      </c>
      <c r="F492" s="87">
        <f ca="1">IF('Avaliacao de Conformidade'!$I$19&lt;&gt;"intervalo","-",IF($E$10="Risco do Consumidor",$E$8-D492*$K$8,$E$8+D492*$K$8))</f>
        <v>105.4766200219229</v>
      </c>
      <c r="G492" s="72">
        <f t="shared" ca="1" si="22"/>
        <v>4.9998780987782002E-2</v>
      </c>
      <c r="H492" s="72">
        <f t="shared" ca="1" si="23"/>
        <v>4.9998790110421278E-2</v>
      </c>
      <c r="I492" s="72">
        <f t="shared" ca="1" si="24"/>
        <v>4.9998785549101643E-2</v>
      </c>
    </row>
    <row r="493" spans="3:9">
      <c r="C493" s="70">
        <v>478</v>
      </c>
      <c r="D493" s="73">
        <f ca="1">IF('Avaliacao de Conformidade'!$I$19&lt;&gt;"intervalo","-",IF(ABS($E$11-I491)&lt;=ABS($E$11-I492),D491+(RAND()-0.5)*$M$17/C493,D492+(RAND()-0.5)*$M$17/C493))</f>
        <v>1.6447623386778847</v>
      </c>
      <c r="E493" s="87">
        <f ca="1">IF('Avaliacao de Conformidade'!$I$19&lt;&gt;"intervalo","-",IF($E$10="Risco do Consumidor",$E$7+D493*$K$7,$E$7-D493*$K$7))</f>
        <v>93.700715262025241</v>
      </c>
      <c r="F493" s="87">
        <f ca="1">IF('Avaliacao de Conformidade'!$I$19&lt;&gt;"intervalo","-",IF($E$10="Risco do Consumidor",$E$8-D493*$K$8,$E$8+D493*$K$8))</f>
        <v>105.47690356863582</v>
      </c>
      <c r="G493" s="72">
        <f t="shared" ca="1" si="22"/>
        <v>5.0009415781659405E-2</v>
      </c>
      <c r="H493" s="72">
        <f t="shared" ca="1" si="23"/>
        <v>5.0009424898849207E-2</v>
      </c>
      <c r="I493" s="72">
        <f t="shared" ca="1" si="24"/>
        <v>5.000942034025431E-2</v>
      </c>
    </row>
    <row r="494" spans="3:9">
      <c r="C494" s="70">
        <v>479</v>
      </c>
      <c r="D494" s="73">
        <f ca="1">IF('Avaliacao de Conformidade'!$I$19&lt;&gt;"intervalo","-",IF(ABS($E$11-I492)&lt;=ABS($E$11-I493),D492+(RAND()-0.5)*$M$17/C494,D493+(RAND()-0.5)*$M$17/C494))</f>
        <v>1.6448830275945165</v>
      </c>
      <c r="E494" s="87">
        <f ca="1">IF('Avaliacao de Conformidade'!$I$19&lt;&gt;"intervalo","-",IF($E$10="Risco do Consumidor",$E$7+D494*$K$7,$E$7-D494*$K$7))</f>
        <v>93.700986812087663</v>
      </c>
      <c r="F494" s="87">
        <f ca="1">IF('Avaliacao de Conformidade'!$I$19&lt;&gt;"intervalo","-",IF($E$10="Risco do Consumidor",$E$8-D494*$K$8,$E$8+D494*$K$8))</f>
        <v>105.47657167411508</v>
      </c>
      <c r="G494" s="72">
        <f t="shared" ca="1" si="22"/>
        <v>4.9996967819388768E-2</v>
      </c>
      <c r="H494" s="72">
        <f t="shared" ca="1" si="23"/>
        <v>4.999697694295803E-2</v>
      </c>
      <c r="I494" s="72">
        <f t="shared" ca="1" si="24"/>
        <v>4.9996972381173399E-2</v>
      </c>
    </row>
    <row r="495" spans="3:9">
      <c r="C495" s="70">
        <v>480</v>
      </c>
      <c r="D495" s="73">
        <f ca="1">IF('Avaliacao de Conformidade'!$I$19&lt;&gt;"intervalo","-",IF(ABS($E$11-I493)&lt;=ABS($E$11-I494),D493+(RAND()-0.5)*$M$17/C495,D494+(RAND()-0.5)*$M$17/C495))</f>
        <v>1.6447595508241994</v>
      </c>
      <c r="E495" s="87">
        <f ca="1">IF('Avaliacao de Conformidade'!$I$19&lt;&gt;"intervalo","-",IF($E$10="Risco do Consumidor",$E$7+D495*$K$7,$E$7-D495*$K$7))</f>
        <v>93.700708989354453</v>
      </c>
      <c r="F495" s="87">
        <f ca="1">IF('Avaliacao de Conformidade'!$I$19&lt;&gt;"intervalo","-",IF($E$10="Risco do Consumidor",$E$8-D495*$K$8,$E$8+D495*$K$8))</f>
        <v>105.47691123523344</v>
      </c>
      <c r="G495" s="72">
        <f t="shared" ca="1" si="22"/>
        <v>5.0009703352569518E-2</v>
      </c>
      <c r="H495" s="72">
        <f t="shared" ca="1" si="23"/>
        <v>5.0009712469611861E-2</v>
      </c>
      <c r="I495" s="72">
        <f t="shared" ca="1" si="24"/>
        <v>5.0009707911090689E-2</v>
      </c>
    </row>
    <row r="496" spans="3:9">
      <c r="C496" s="70">
        <v>481</v>
      </c>
      <c r="D496" s="73">
        <f ca="1">IF('Avaliacao de Conformidade'!$I$19&lt;&gt;"intervalo","-",IF(ABS($E$11-I494)&lt;=ABS($E$11-I495),D494+(RAND()-0.5)*$M$17/C496,D495+(RAND()-0.5)*$M$17/C496))</f>
        <v>1.6448619512438256</v>
      </c>
      <c r="E496" s="87">
        <f ca="1">IF('Avaliacao de Conformidade'!$I$19&lt;&gt;"intervalo","-",IF($E$10="Risco do Consumidor",$E$7+D496*$K$7,$E$7-D496*$K$7))</f>
        <v>93.700939390298601</v>
      </c>
      <c r="F496" s="87">
        <f ca="1">IF('Avaliacao de Conformidade'!$I$19&lt;&gt;"intervalo","-",IF($E$10="Risco do Consumidor",$E$8-D496*$K$8,$E$8+D496*$K$8))</f>
        <v>105.47662963407947</v>
      </c>
      <c r="G496" s="72">
        <f t="shared" ca="1" si="22"/>
        <v>4.9999141474873242E-2</v>
      </c>
      <c r="H496" s="72">
        <f t="shared" ca="1" si="23"/>
        <v>4.9999150597327423E-2</v>
      </c>
      <c r="I496" s="72">
        <f t="shared" ca="1" si="24"/>
        <v>4.9999146036100332E-2</v>
      </c>
    </row>
    <row r="497" spans="3:9">
      <c r="C497" s="70">
        <v>482</v>
      </c>
      <c r="D497" s="73">
        <f ca="1">IF('Avaliacao de Conformidade'!$I$19&lt;&gt;"intervalo","-",IF(ABS($E$11-I495)&lt;=ABS($E$11-I496),D495+(RAND()-0.5)*$M$17/C497,D496+(RAND()-0.5)*$M$17/C497))</f>
        <v>1.6450650924801642</v>
      </c>
      <c r="E497" s="87">
        <f ca="1">IF('Avaliacao de Conformidade'!$I$19&lt;&gt;"intervalo","-",IF($E$10="Risco do Consumidor",$E$7+D497*$K$7,$E$7-D497*$K$7))</f>
        <v>93.701396458080367</v>
      </c>
      <c r="F497" s="87">
        <f ca="1">IF('Avaliacao de Conformidade'!$I$19&lt;&gt;"intervalo","-",IF($E$10="Risco do Consumidor",$E$8-D497*$K$8,$E$8+D497*$K$8))</f>
        <v>105.47607099567955</v>
      </c>
      <c r="G497" s="72">
        <f t="shared" ca="1" si="22"/>
        <v>4.9978194160242642E-2</v>
      </c>
      <c r="H497" s="72">
        <f t="shared" ca="1" si="23"/>
        <v>4.9978203293443942E-2</v>
      </c>
      <c r="I497" s="72">
        <f t="shared" ca="1" si="24"/>
        <v>4.9978198726843295E-2</v>
      </c>
    </row>
    <row r="498" spans="3:9">
      <c r="C498" s="70">
        <v>483</v>
      </c>
      <c r="D498" s="73">
        <f ca="1">IF('Avaliacao de Conformidade'!$I$19&lt;&gt;"intervalo","-",IF(ABS($E$11-I496)&lt;=ABS($E$11-I497),D496+(RAND()-0.5)*$M$17/C498,D497+(RAND()-0.5)*$M$17/C498))</f>
        <v>1.6448483295652729</v>
      </c>
      <c r="E498" s="87">
        <f ca="1">IF('Avaliacao de Conformidade'!$I$19&lt;&gt;"intervalo","-",IF($E$10="Risco do Consumidor",$E$7+D498*$K$7,$E$7-D498*$K$7))</f>
        <v>93.700908741521857</v>
      </c>
      <c r="F498" s="87">
        <f ca="1">IF('Avaliacao de Conformidade'!$I$19&lt;&gt;"intervalo","-",IF($E$10="Risco do Consumidor",$E$8-D498*$K$8,$E$8+D498*$K$8))</f>
        <v>105.4766670936955</v>
      </c>
      <c r="G498" s="72">
        <f t="shared" ca="1" si="22"/>
        <v>5.0000546351916329E-2</v>
      </c>
      <c r="H498" s="72">
        <f t="shared" ca="1" si="23"/>
        <v>5.0000555473650593E-2</v>
      </c>
      <c r="I498" s="72">
        <f t="shared" ca="1" si="24"/>
        <v>5.0000550912783465E-2</v>
      </c>
    </row>
    <row r="499" spans="3:9">
      <c r="C499" s="70">
        <v>484</v>
      </c>
      <c r="D499" s="73">
        <f ca="1">IF('Avaliacao de Conformidade'!$I$19&lt;&gt;"intervalo","-",IF(ABS($E$11-I497)&lt;=ABS($E$11-I498),D497+(RAND()-0.5)*$M$17/C499,D498+(RAND()-0.5)*$M$17/C499))</f>
        <v>1.6449093398048766</v>
      </c>
      <c r="E499" s="87">
        <f ca="1">IF('Avaliacao de Conformidade'!$I$19&lt;&gt;"intervalo","-",IF($E$10="Risco do Consumidor",$E$7+D499*$K$7,$E$7-D499*$K$7))</f>
        <v>93.701046014560973</v>
      </c>
      <c r="F499" s="87">
        <f ca="1">IF('Avaliacao de Conformidade'!$I$19&lt;&gt;"intervalo","-",IF($E$10="Risco do Consumidor",$E$8-D499*$K$8,$E$8+D499*$K$8))</f>
        <v>105.47649931553659</v>
      </c>
      <c r="G499" s="72">
        <f t="shared" ca="1" si="22"/>
        <v>4.9994254282679132E-2</v>
      </c>
      <c r="H499" s="72">
        <f t="shared" ca="1" si="23"/>
        <v>4.9994263407639732E-2</v>
      </c>
      <c r="I499" s="72">
        <f t="shared" ca="1" si="24"/>
        <v>4.9994258845159428E-2</v>
      </c>
    </row>
    <row r="500" spans="3:9">
      <c r="C500" s="70">
        <v>485</v>
      </c>
      <c r="D500" s="73">
        <f ca="1">IF('Avaliacao de Conformidade'!$I$19&lt;&gt;"intervalo","-",IF(ABS($E$11-I498)&lt;=ABS($E$11-I499),D498+(RAND()-0.5)*$M$17/C500,D499+(RAND()-0.5)*$M$17/C500))</f>
        <v>1.6448549829238994</v>
      </c>
      <c r="E500" s="87">
        <f ca="1">IF('Avaliacao de Conformidade'!$I$19&lt;&gt;"intervalo","-",IF($E$10="Risco do Consumidor",$E$7+D500*$K$7,$E$7-D500*$K$7))</f>
        <v>93.700923711578767</v>
      </c>
      <c r="F500" s="87">
        <f ca="1">IF('Avaliacao de Conformidade'!$I$19&lt;&gt;"intervalo","-",IF($E$10="Risco do Consumidor",$E$8-D500*$K$8,$E$8+D500*$K$8))</f>
        <v>105.47664879695928</v>
      </c>
      <c r="G500" s="72">
        <f t="shared" ca="1" si="22"/>
        <v>4.9999860151289377E-2</v>
      </c>
      <c r="H500" s="72">
        <f t="shared" ca="1" si="23"/>
        <v>4.9999869273375817E-2</v>
      </c>
      <c r="I500" s="72">
        <f t="shared" ca="1" si="24"/>
        <v>4.9999864712332601E-2</v>
      </c>
    </row>
    <row r="501" spans="3:9">
      <c r="C501" s="70">
        <v>486</v>
      </c>
      <c r="D501" s="73">
        <f ca="1">IF('Avaliacao de Conformidade'!$I$19&lt;&gt;"intervalo","-",IF(ABS($E$11-I499)&lt;=ABS($E$11-I500),D499+(RAND()-0.5)*$M$17/C501,D500+(RAND()-0.5)*$M$17/C501))</f>
        <v>1.6449019448777924</v>
      </c>
      <c r="E501" s="87">
        <f ca="1">IF('Avaliacao de Conformidade'!$I$19&lt;&gt;"intervalo","-",IF($E$10="Risco do Consumidor",$E$7+D501*$K$7,$E$7-D501*$K$7))</f>
        <v>93.70102937597504</v>
      </c>
      <c r="F501" s="87">
        <f ca="1">IF('Avaliacao de Conformidade'!$I$19&lt;&gt;"intervalo","-",IF($E$10="Risco do Consumidor",$E$8-D501*$K$8,$E$8+D501*$K$8))</f>
        <v>105.47651965158607</v>
      </c>
      <c r="G501" s="72">
        <f t="shared" ca="1" si="22"/>
        <v>4.9995016897967773E-2</v>
      </c>
      <c r="H501" s="72">
        <f t="shared" ca="1" si="23"/>
        <v>4.9995026022537782E-2</v>
      </c>
      <c r="I501" s="72">
        <f t="shared" ca="1" si="24"/>
        <v>4.9995021460252781E-2</v>
      </c>
    </row>
    <row r="502" spans="3:9">
      <c r="C502" s="70">
        <v>487</v>
      </c>
      <c r="D502" s="73">
        <f ca="1">IF('Avaliacao de Conformidade'!$I$19&lt;&gt;"intervalo","-",IF(ABS($E$11-I500)&lt;=ABS($E$11-I501),D500+(RAND()-0.5)*$M$17/C502,D501+(RAND()-0.5)*$M$17/C502))</f>
        <v>1.6447724303572482</v>
      </c>
      <c r="E502" s="87">
        <f ca="1">IF('Avaliacao de Conformidade'!$I$19&lt;&gt;"intervalo","-",IF($E$10="Risco do Consumidor",$E$7+D502*$K$7,$E$7-D502*$K$7))</f>
        <v>93.700737968303812</v>
      </c>
      <c r="F502" s="87">
        <f ca="1">IF('Avaliacao de Conformidade'!$I$19&lt;&gt;"intervalo","-",IF($E$10="Risco do Consumidor",$E$8-D502*$K$8,$E$8+D502*$K$8))</f>
        <v>105.47687581651756</v>
      </c>
      <c r="G502" s="72">
        <f t="shared" ca="1" si="22"/>
        <v>5.0008374822193398E-2</v>
      </c>
      <c r="H502" s="72">
        <f t="shared" ca="1" si="23"/>
        <v>5.0008383939916433E-2</v>
      </c>
      <c r="I502" s="72">
        <f t="shared" ca="1" si="24"/>
        <v>5.0008379381054915E-2</v>
      </c>
    </row>
    <row r="503" spans="3:9">
      <c r="C503" s="70">
        <v>488</v>
      </c>
      <c r="D503" s="73">
        <f ca="1">IF('Avaliacao de Conformidade'!$I$19&lt;&gt;"intervalo","-",IF(ABS($E$11-I501)&lt;=ABS($E$11-I502),D501+(RAND()-0.5)*$M$17/C503,D502+(RAND()-0.5)*$M$17/C503))</f>
        <v>1.6448183049968785</v>
      </c>
      <c r="E503" s="87">
        <f ca="1">IF('Avaliacao de Conformidade'!$I$19&lt;&gt;"intervalo","-",IF($E$10="Risco do Consumidor",$E$7+D503*$K$7,$E$7-D503*$K$7))</f>
        <v>93.700841186242982</v>
      </c>
      <c r="F503" s="87">
        <f ca="1">IF('Avaliacao de Conformidade'!$I$19&lt;&gt;"intervalo","-",IF($E$10="Risco do Consumidor",$E$8-D503*$K$8,$E$8+D503*$K$8))</f>
        <v>105.47674966125858</v>
      </c>
      <c r="G503" s="72">
        <f t="shared" ca="1" si="22"/>
        <v>5.000364305845189E-2</v>
      </c>
      <c r="H503" s="72">
        <f t="shared" ca="1" si="23"/>
        <v>5.000365217859945E-2</v>
      </c>
      <c r="I503" s="72">
        <f t="shared" ca="1" si="24"/>
        <v>5.0003647618525673E-2</v>
      </c>
    </row>
    <row r="504" spans="3:9">
      <c r="C504" s="70">
        <v>489</v>
      </c>
      <c r="D504" s="73">
        <f ca="1">IF('Avaliacao de Conformidade'!$I$19&lt;&gt;"intervalo","-",IF(ABS($E$11-I502)&lt;=ABS($E$11-I503),D502+(RAND()-0.5)*$M$17/C504,D503+(RAND()-0.5)*$M$17/C504))</f>
        <v>1.6449968614632955</v>
      </c>
      <c r="E504" s="87">
        <f ca="1">IF('Avaliacao de Conformidade'!$I$19&lt;&gt;"intervalo","-",IF($E$10="Risco do Consumidor",$E$7+D504*$K$7,$E$7-D504*$K$7))</f>
        <v>93.70124293829241</v>
      </c>
      <c r="F504" s="87">
        <f ca="1">IF('Avaliacao de Conformidade'!$I$19&lt;&gt;"intervalo","-",IF($E$10="Risco do Consumidor",$E$8-D504*$K$8,$E$8+D504*$K$8))</f>
        <v>105.47625863097593</v>
      </c>
      <c r="G504" s="72">
        <f t="shared" ca="1" si="22"/>
        <v>4.9985229157240268E-2</v>
      </c>
      <c r="H504" s="72">
        <f t="shared" ca="1" si="23"/>
        <v>4.9985238286830318E-2</v>
      </c>
      <c r="I504" s="72">
        <f t="shared" ca="1" si="24"/>
        <v>4.9985233722035297E-2</v>
      </c>
    </row>
    <row r="505" spans="3:9">
      <c r="C505" s="70">
        <v>490</v>
      </c>
      <c r="D505" s="73">
        <f ca="1">IF('Avaliacao de Conformidade'!$I$19&lt;&gt;"intervalo","-",IF(ABS($E$11-I503)&lt;=ABS($E$11-I504),D503+(RAND()-0.5)*$M$17/C505,D504+(RAND()-0.5)*$M$17/C505))</f>
        <v>1.6449137956993545</v>
      </c>
      <c r="E505" s="87">
        <f ca="1">IF('Avaliacao de Conformidade'!$I$19&lt;&gt;"intervalo","-",IF($E$10="Risco do Consumidor",$E$7+D505*$K$7,$E$7-D505*$K$7))</f>
        <v>93.70105604032355</v>
      </c>
      <c r="F505" s="87">
        <f ca="1">IF('Avaliacao de Conformidade'!$I$19&lt;&gt;"intervalo","-",IF($E$10="Risco do Consumidor",$E$8-D505*$K$8,$E$8+D505*$K$8))</f>
        <v>105.47648706182677</v>
      </c>
      <c r="G505" s="72">
        <f t="shared" ca="1" si="22"/>
        <v>4.9993794764945441E-2</v>
      </c>
      <c r="H505" s="72">
        <f t="shared" ca="1" si="23"/>
        <v>4.9993803890141859E-2</v>
      </c>
      <c r="I505" s="72">
        <f t="shared" ca="1" si="24"/>
        <v>4.999379932754365E-2</v>
      </c>
    </row>
    <row r="506" spans="3:9">
      <c r="C506" s="70">
        <v>491</v>
      </c>
      <c r="D506" s="73">
        <f ca="1">IF('Avaliacao de Conformidade'!$I$19&lt;&gt;"intervalo","-",IF(ABS($E$11-I504)&lt;=ABS($E$11-I505),D504+(RAND()-0.5)*$M$17/C506,D505+(RAND()-0.5)*$M$17/C506))</f>
        <v>1.644887803112058</v>
      </c>
      <c r="E506" s="87">
        <f ca="1">IF('Avaliacao de Conformidade'!$I$19&lt;&gt;"intervalo","-",IF($E$10="Risco do Consumidor",$E$7+D506*$K$7,$E$7-D506*$K$7))</f>
        <v>93.700997557002125</v>
      </c>
      <c r="F506" s="87">
        <f ca="1">IF('Avaliacao de Conformidade'!$I$19&lt;&gt;"intervalo","-",IF($E$10="Risco do Consumidor",$E$8-D506*$K$8,$E$8+D506*$K$8))</f>
        <v>105.47655854144185</v>
      </c>
      <c r="G506" s="72">
        <f t="shared" ca="1" si="22"/>
        <v>4.9996475319081732E-2</v>
      </c>
      <c r="H506" s="72">
        <f t="shared" ca="1" si="23"/>
        <v>4.9996484442903465E-2</v>
      </c>
      <c r="I506" s="72">
        <f t="shared" ca="1" si="24"/>
        <v>4.9996479880992595E-2</v>
      </c>
    </row>
    <row r="507" spans="3:9">
      <c r="C507" s="70">
        <v>492</v>
      </c>
      <c r="D507" s="73">
        <f ca="1">IF('Avaliacao de Conformidade'!$I$19&lt;&gt;"intervalo","-",IF(ABS($E$11-I505)&lt;=ABS($E$11-I506),D505+(RAND()-0.5)*$M$17/C507,D506+(RAND()-0.5)*$M$17/C507))</f>
        <v>1.6448397698185899</v>
      </c>
      <c r="E507" s="87">
        <f ca="1">IF('Avaliacao de Conformidade'!$I$19&lt;&gt;"intervalo","-",IF($E$10="Risco do Consumidor",$E$7+D507*$K$7,$E$7-D507*$K$7))</f>
        <v>93.700889482091824</v>
      </c>
      <c r="F507" s="87">
        <f ca="1">IF('Avaliacao de Conformidade'!$I$19&lt;&gt;"intervalo","-",IF($E$10="Risco do Consumidor",$E$8-D507*$K$8,$E$8+D507*$K$8))</f>
        <v>105.47669063299888</v>
      </c>
      <c r="G507" s="72">
        <f t="shared" ca="1" si="22"/>
        <v>5.0001429180778975E-2</v>
      </c>
      <c r="H507" s="72">
        <f t="shared" ca="1" si="23"/>
        <v>5.0001438302061184E-2</v>
      </c>
      <c r="I507" s="72">
        <f t="shared" ca="1" si="24"/>
        <v>5.0001433741420076E-2</v>
      </c>
    </row>
    <row r="508" spans="3:9">
      <c r="C508" s="70">
        <v>493</v>
      </c>
      <c r="D508" s="73">
        <f ca="1">IF('Avaliacao de Conformidade'!$I$19&lt;&gt;"intervalo","-",IF(ABS($E$11-I506)&lt;=ABS($E$11-I507),D506+(RAND()-0.5)*$M$17/C508,D507+(RAND()-0.5)*$M$17/C508))</f>
        <v>1.6449708910573395</v>
      </c>
      <c r="E508" s="87">
        <f ca="1">IF('Avaliacao de Conformidade'!$I$19&lt;&gt;"intervalo","-",IF($E$10="Risco do Consumidor",$E$7+D508*$K$7,$E$7-D508*$K$7))</f>
        <v>93.701184504879009</v>
      </c>
      <c r="F508" s="87">
        <f ca="1">IF('Avaliacao de Conformidade'!$I$19&lt;&gt;"intervalo","-",IF($E$10="Risco do Consumidor",$E$8-D508*$K$8,$E$8+D508*$K$8))</f>
        <v>105.47633004959232</v>
      </c>
      <c r="G508" s="72">
        <f t="shared" ca="1" si="22"/>
        <v>4.9987907057888921E-2</v>
      </c>
      <c r="H508" s="72">
        <f t="shared" ca="1" si="23"/>
        <v>4.9987916186105361E-2</v>
      </c>
      <c r="I508" s="72">
        <f t="shared" ca="1" si="24"/>
        <v>4.9987911621997144E-2</v>
      </c>
    </row>
    <row r="509" spans="3:9">
      <c r="C509" s="70">
        <v>494</v>
      </c>
      <c r="D509" s="73">
        <f ca="1">IF('Avaliacao de Conformidade'!$I$19&lt;&gt;"intervalo","-",IF(ABS($E$11-I507)&lt;=ABS($E$11-I508),D507+(RAND()-0.5)*$M$17/C509,D508+(RAND()-0.5)*$M$17/C509))</f>
        <v>1.6447591871827525</v>
      </c>
      <c r="E509" s="87">
        <f ca="1">IF('Avaliacao de Conformidade'!$I$19&lt;&gt;"intervalo","-",IF($E$10="Risco do Consumidor",$E$7+D509*$K$7,$E$7-D509*$K$7))</f>
        <v>93.700708171161196</v>
      </c>
      <c r="F509" s="87">
        <f ca="1">IF('Avaliacao de Conformidade'!$I$19&lt;&gt;"intervalo","-",IF($E$10="Risco do Consumidor",$E$8-D509*$K$8,$E$8+D509*$K$8))</f>
        <v>105.47691223524743</v>
      </c>
      <c r="G509" s="72">
        <f t="shared" ca="1" si="22"/>
        <v>5.0009740862778061E-2</v>
      </c>
      <c r="H509" s="72">
        <f t="shared" ca="1" si="23"/>
        <v>5.0009749979801142E-2</v>
      </c>
      <c r="I509" s="72">
        <f t="shared" ca="1" si="24"/>
        <v>5.0009745421289602E-2</v>
      </c>
    </row>
    <row r="510" spans="3:9">
      <c r="C510" s="70">
        <v>495</v>
      </c>
      <c r="D510" s="73">
        <f ca="1">IF('Avaliacao de Conformidade'!$I$19&lt;&gt;"intervalo","-",IF(ABS($E$11-I508)&lt;=ABS($E$11-I509),D508+(RAND()-0.5)*$M$17/C510,D509+(RAND()-0.5)*$M$17/C510))</f>
        <v>1.6447604934731592</v>
      </c>
      <c r="E510" s="87">
        <f ca="1">IF('Avaliacao de Conformidade'!$I$19&lt;&gt;"intervalo","-",IF($E$10="Risco do Consumidor",$E$7+D510*$K$7,$E$7-D510*$K$7))</f>
        <v>93.700711110314614</v>
      </c>
      <c r="F510" s="87">
        <f ca="1">IF('Avaliacao de Conformidade'!$I$19&lt;&gt;"intervalo","-",IF($E$10="Risco do Consumidor",$E$8-D510*$K$8,$E$8+D510*$K$8))</f>
        <v>105.47690864294881</v>
      </c>
      <c r="G510" s="72">
        <f t="shared" ca="1" si="22"/>
        <v>5.0009606116895901E-2</v>
      </c>
      <c r="H510" s="72">
        <f t="shared" ca="1" si="23"/>
        <v>5.0009615233988385E-2</v>
      </c>
      <c r="I510" s="72">
        <f t="shared" ca="1" si="24"/>
        <v>5.0009610675442143E-2</v>
      </c>
    </row>
    <row r="511" spans="3:9">
      <c r="C511" s="70">
        <v>496</v>
      </c>
      <c r="D511" s="73">
        <f ca="1">IF('Avaliacao de Conformidade'!$I$19&lt;&gt;"intervalo","-",IF(ABS($E$11-I509)&lt;=ABS($E$11-I510),D509+(RAND()-0.5)*$M$17/C511,D510+(RAND()-0.5)*$M$17/C511))</f>
        <v>1.6447121078585833</v>
      </c>
      <c r="E511" s="87">
        <f ca="1">IF('Avaliacao de Conformidade'!$I$19&lt;&gt;"intervalo","-",IF($E$10="Risco do Consumidor",$E$7+D511*$K$7,$E$7-D511*$K$7))</f>
        <v>93.700602242681811</v>
      </c>
      <c r="F511" s="87">
        <f ca="1">IF('Avaliacao de Conformidade'!$I$19&lt;&gt;"intervalo","-",IF($E$10="Risco do Consumidor",$E$8-D511*$K$8,$E$8+D511*$K$8))</f>
        <v>105.47704170338889</v>
      </c>
      <c r="G511" s="72">
        <f t="shared" ca="1" si="22"/>
        <v>5.0014597361347113E-2</v>
      </c>
      <c r="H511" s="72">
        <f t="shared" ca="1" si="23"/>
        <v>5.0014606475882649E-2</v>
      </c>
      <c r="I511" s="72">
        <f t="shared" ca="1" si="24"/>
        <v>5.0014601918614884E-2</v>
      </c>
    </row>
    <row r="512" spans="3:9">
      <c r="C512" s="70">
        <v>497</v>
      </c>
      <c r="D512" s="73">
        <f ca="1">IF('Avaliacao de Conformidade'!$I$19&lt;&gt;"intervalo","-",IF(ABS($E$11-I510)&lt;=ABS($E$11-I511),D510+(RAND()-0.5)*$M$17/C512,D511+(RAND()-0.5)*$M$17/C512))</f>
        <v>1.6446000414794306</v>
      </c>
      <c r="E512" s="87">
        <f ca="1">IF('Avaliacao de Conformidade'!$I$19&lt;&gt;"intervalo","-",IF($E$10="Risco do Consumidor",$E$7+D512*$K$7,$E$7-D512*$K$7))</f>
        <v>93.700350093328723</v>
      </c>
      <c r="F512" s="87">
        <f ca="1">IF('Avaliacao de Conformidade'!$I$19&lt;&gt;"intervalo","-",IF($E$10="Risco do Consumidor",$E$8-D512*$K$8,$E$8+D512*$K$8))</f>
        <v>105.47734988593156</v>
      </c>
      <c r="G512" s="72">
        <f t="shared" ca="1" si="22"/>
        <v>5.0026159155241993E-2</v>
      </c>
      <c r="H512" s="72">
        <f t="shared" ca="1" si="23"/>
        <v>5.0026168263859382E-2</v>
      </c>
      <c r="I512" s="72">
        <f t="shared" ca="1" si="24"/>
        <v>5.0026163709550688E-2</v>
      </c>
    </row>
    <row r="513" spans="3:9">
      <c r="C513" s="70">
        <v>498</v>
      </c>
      <c r="D513" s="73">
        <f ca="1">IF('Avaliacao de Conformidade'!$I$19&lt;&gt;"intervalo","-",IF(ABS($E$11-I511)&lt;=ABS($E$11-I512),D511+(RAND()-0.5)*$M$17/C513,D512+(RAND()-0.5)*$M$17/C513))</f>
        <v>1.6448211689529475</v>
      </c>
      <c r="E513" s="87">
        <f ca="1">IF('Avaliacao de Conformidade'!$I$19&lt;&gt;"intervalo","-",IF($E$10="Risco do Consumidor",$E$7+D513*$K$7,$E$7-D513*$K$7))</f>
        <v>93.700847630144125</v>
      </c>
      <c r="F513" s="87">
        <f ca="1">IF('Avaliacao de Conformidade'!$I$19&lt;&gt;"intervalo","-",IF($E$10="Risco do Consumidor",$E$8-D513*$K$8,$E$8+D513*$K$8))</f>
        <v>105.47674178537939</v>
      </c>
      <c r="G513" s="72">
        <f t="shared" ca="1" si="22"/>
        <v>5.0003347666043516E-2</v>
      </c>
      <c r="H513" s="72">
        <f t="shared" ca="1" si="23"/>
        <v>5.0003356786341858E-2</v>
      </c>
      <c r="I513" s="72">
        <f t="shared" ca="1" si="24"/>
        <v>5.000335222619269E-2</v>
      </c>
    </row>
    <row r="514" spans="3:9">
      <c r="C514" s="70">
        <v>499</v>
      </c>
      <c r="D514" s="73">
        <f ca="1">IF('Avaliacao de Conformidade'!$I$19&lt;&gt;"intervalo","-",IF(ABS($E$11-I512)&lt;=ABS($E$11-I513),D512+(RAND()-0.5)*$M$17/C514,D513+(RAND()-0.5)*$M$17/C514))</f>
        <v>1.6447458188772117</v>
      </c>
      <c r="E514" s="87">
        <f ca="1">IF('Avaliacao de Conformidade'!$I$19&lt;&gt;"intervalo","-",IF($E$10="Risco do Consumidor",$E$7+D514*$K$7,$E$7-D514*$K$7))</f>
        <v>93.700678092473723</v>
      </c>
      <c r="F514" s="87">
        <f ca="1">IF('Avaliacao de Conformidade'!$I$19&lt;&gt;"intervalo","-",IF($E$10="Risco do Consumidor",$E$8-D514*$K$8,$E$8+D514*$K$8))</f>
        <v>105.47694899808766</v>
      </c>
      <c r="G514" s="72">
        <f t="shared" ca="1" si="22"/>
        <v>5.0011119840875973E-2</v>
      </c>
      <c r="H514" s="72">
        <f t="shared" ca="1" si="23"/>
        <v>5.0011128957192466E-2</v>
      </c>
      <c r="I514" s="72">
        <f t="shared" ca="1" si="24"/>
        <v>5.0011124399034219E-2</v>
      </c>
    </row>
    <row r="515" spans="3:9">
      <c r="C515" s="70">
        <v>500</v>
      </c>
      <c r="D515" s="73">
        <f ca="1">IF('Avaliacao de Conformidade'!$I$19&lt;&gt;"intervalo","-",IF(ABS($E$11-I513)&lt;=ABS($E$11-I514),D513+(RAND()-0.5)*$M$17/C515,D514+(RAND()-0.5)*$M$17/C515))</f>
        <v>1.6449531021699888</v>
      </c>
      <c r="E515" s="87">
        <f ca="1">IF('Avaliacao de Conformidade'!$I$19&lt;&gt;"intervalo","-",IF($E$10="Risco do Consumidor",$E$7+D515*$K$7,$E$7-D515*$K$7))</f>
        <v>93.701144479882473</v>
      </c>
      <c r="F515" s="87">
        <f ca="1">IF('Avaliacao de Conformidade'!$I$19&lt;&gt;"intervalo","-",IF($E$10="Risco do Consumidor",$E$8-D515*$K$8,$E$8+D515*$K$8))</f>
        <v>105.47637896903254</v>
      </c>
      <c r="G515" s="72">
        <f t="shared" ca="1" si="22"/>
        <v>4.9989741399161999E-2</v>
      </c>
      <c r="H515" s="72">
        <f t="shared" ca="1" si="23"/>
        <v>4.9989750526437594E-2</v>
      </c>
      <c r="I515" s="72">
        <f t="shared" ca="1" si="24"/>
        <v>4.99897459627998E-2</v>
      </c>
    </row>
    <row r="516" spans="3:9">
      <c r="C516" s="70">
        <v>501</v>
      </c>
      <c r="D516" s="73">
        <f ca="1">IF('Avaliacao de Conformidade'!$I$19&lt;&gt;"intervalo","-",IF(ABS($E$11-I514)&lt;=ABS($E$11-I515),D514+(RAND()-0.5)*$M$17/C516,D515+(RAND()-0.5)*$M$17/C516))</f>
        <v>1.6449685139300574</v>
      </c>
      <c r="E516" s="87">
        <f ca="1">IF('Avaliacao de Conformidade'!$I$19&lt;&gt;"intervalo","-",IF($E$10="Risco do Consumidor",$E$7+D516*$K$7,$E$7-D516*$K$7))</f>
        <v>93.701179156342633</v>
      </c>
      <c r="F516" s="87">
        <f ca="1">IF('Avaliacao de Conformidade'!$I$19&lt;&gt;"intervalo","-",IF($E$10="Risco do Consumidor",$E$8-D516*$K$8,$E$8+D516*$K$8))</f>
        <v>105.47633658669234</v>
      </c>
      <c r="G516" s="72">
        <f t="shared" ca="1" si="22"/>
        <v>4.9988152177626873E-2</v>
      </c>
      <c r="H516" s="72">
        <f t="shared" ca="1" si="23"/>
        <v>4.9988161305717656E-2</v>
      </c>
      <c r="I516" s="72">
        <f t="shared" ca="1" si="24"/>
        <v>4.9988156741672264E-2</v>
      </c>
    </row>
    <row r="517" spans="3:9">
      <c r="C517" s="70">
        <v>502</v>
      </c>
      <c r="D517" s="73">
        <f ca="1">IF('Avaliacao de Conformidade'!$I$19&lt;&gt;"intervalo","-",IF(ABS($E$11-I515)&lt;=ABS($E$11-I516),D515+(RAND()-0.5)*$M$17/C517,D516+(RAND()-0.5)*$M$17/C517))</f>
        <v>1.6448127751893105</v>
      </c>
      <c r="E517" s="87">
        <f ca="1">IF('Avaliacao de Conformidade'!$I$19&lt;&gt;"intervalo","-",IF($E$10="Risco do Consumidor",$E$7+D517*$K$7,$E$7-D517*$K$7))</f>
        <v>93.700828744175951</v>
      </c>
      <c r="F517" s="87">
        <f ca="1">IF('Avaliacao de Conformidade'!$I$19&lt;&gt;"intervalo","-",IF($E$10="Risco do Consumidor",$E$8-D517*$K$8,$E$8+D517*$K$8))</f>
        <v>105.4767648682294</v>
      </c>
      <c r="G517" s="72">
        <f t="shared" ca="1" si="22"/>
        <v>5.0004213414426457E-2</v>
      </c>
      <c r="H517" s="72">
        <f t="shared" ca="1" si="23"/>
        <v>5.000422253428171E-2</v>
      </c>
      <c r="I517" s="72">
        <f t="shared" ca="1" si="24"/>
        <v>5.0004217974354087E-2</v>
      </c>
    </row>
    <row r="518" spans="3:9">
      <c r="C518" s="70">
        <v>503</v>
      </c>
      <c r="D518" s="73">
        <f ca="1">IF('Avaliacao de Conformidade'!$I$19&lt;&gt;"intervalo","-",IF(ABS($E$11-I516)&lt;=ABS($E$11-I517),D516+(RAND()-0.5)*$M$17/C518,D517+(RAND()-0.5)*$M$17/C518))</f>
        <v>1.6449927332007799</v>
      </c>
      <c r="E518" s="87">
        <f ca="1">IF('Avaliacao de Conformidade'!$I$19&lt;&gt;"intervalo","-",IF($E$10="Risco do Consumidor",$E$7+D518*$K$7,$E$7-D518*$K$7))</f>
        <v>93.701233649701749</v>
      </c>
      <c r="F518" s="87">
        <f ca="1">IF('Avaliacao de Conformidade'!$I$19&lt;&gt;"intervalo","-",IF($E$10="Risco do Consumidor",$E$8-D518*$K$8,$E$8+D518*$K$8))</f>
        <v>105.47626998369786</v>
      </c>
      <c r="G518" s="72">
        <f t="shared" ca="1" si="22"/>
        <v>4.9985654829379653E-2</v>
      </c>
      <c r="H518" s="72">
        <f t="shared" ca="1" si="23"/>
        <v>4.998566395875164E-2</v>
      </c>
      <c r="I518" s="72">
        <f t="shared" ca="1" si="24"/>
        <v>4.9985659394065643E-2</v>
      </c>
    </row>
    <row r="519" spans="3:9">
      <c r="C519" s="70">
        <v>504</v>
      </c>
      <c r="D519" s="73">
        <f ca="1">IF('Avaliacao de Conformidade'!$I$19&lt;&gt;"intervalo","-",IF(ABS($E$11-I517)&lt;=ABS($E$11-I518),D517+(RAND()-0.5)*$M$17/C519,D518+(RAND()-0.5)*$M$17/C519))</f>
        <v>1.6448425405706366</v>
      </c>
      <c r="E519" s="87">
        <f ca="1">IF('Avaliacao de Conformidade'!$I$19&lt;&gt;"intervalo","-",IF($E$10="Risco do Consumidor",$E$7+D519*$K$7,$E$7-D519*$K$7))</f>
        <v>93.700895716283938</v>
      </c>
      <c r="F519" s="87">
        <f ca="1">IF('Avaliacao de Conformidade'!$I$19&lt;&gt;"intervalo","-",IF($E$10="Risco do Consumidor",$E$8-D519*$K$8,$E$8+D519*$K$8))</f>
        <v>105.47668301343074</v>
      </c>
      <c r="G519" s="72">
        <f t="shared" ca="1" si="22"/>
        <v>5.00011434116297E-2</v>
      </c>
      <c r="H519" s="72">
        <f t="shared" ca="1" si="23"/>
        <v>5.0001152533058431E-2</v>
      </c>
      <c r="I519" s="72">
        <f t="shared" ca="1" si="24"/>
        <v>5.0001147972344062E-2</v>
      </c>
    </row>
    <row r="520" spans="3:9">
      <c r="C520" s="70">
        <v>505</v>
      </c>
      <c r="D520" s="73">
        <f ca="1">IF('Avaliacao de Conformidade'!$I$19&lt;&gt;"intervalo","-",IF(ABS($E$11-I518)&lt;=ABS($E$11-I519),D518+(RAND()-0.5)*$M$17/C520,D519+(RAND()-0.5)*$M$17/C520))</f>
        <v>1.6446915814588829</v>
      </c>
      <c r="E520" s="87">
        <f ca="1">IF('Avaliacao de Conformidade'!$I$19&lt;&gt;"intervalo","-",IF($E$10="Risco do Consumidor",$E$7+D520*$K$7,$E$7-D520*$K$7))</f>
        <v>93.700556058282487</v>
      </c>
      <c r="F520" s="87">
        <f ca="1">IF('Avaliacao de Conformidade'!$I$19&lt;&gt;"intervalo","-",IF($E$10="Risco do Consumidor",$E$8-D520*$K$8,$E$8+D520*$K$8))</f>
        <v>105.47709815098807</v>
      </c>
      <c r="G520" s="72">
        <f t="shared" ca="1" si="22"/>
        <v>5.0016714893296683E-2</v>
      </c>
      <c r="H520" s="72">
        <f t="shared" ca="1" si="23"/>
        <v>5.0016724006748114E-2</v>
      </c>
      <c r="I520" s="72">
        <f t="shared" ca="1" si="24"/>
        <v>5.0016719450022395E-2</v>
      </c>
    </row>
    <row r="521" spans="3:9">
      <c r="C521" s="70">
        <v>506</v>
      </c>
      <c r="D521" s="73">
        <f ca="1">IF('Avaliacao de Conformidade'!$I$19&lt;&gt;"intervalo","-",IF(ABS($E$11-I519)&lt;=ABS($E$11-I520),D519+(RAND()-0.5)*$M$17/C521,D520+(RAND()-0.5)*$M$17/C521))</f>
        <v>1.6448601322573546</v>
      </c>
      <c r="E521" s="87">
        <f ca="1">IF('Avaliacao de Conformidade'!$I$19&lt;&gt;"intervalo","-",IF($E$10="Risco do Consumidor",$E$7+D521*$K$7,$E$7-D521*$K$7))</f>
        <v>93.700935297579051</v>
      </c>
      <c r="F521" s="87">
        <f ca="1">IF('Avaliacao de Conformidade'!$I$19&lt;&gt;"intervalo","-",IF($E$10="Risco do Consumidor",$E$8-D521*$K$8,$E$8+D521*$K$8))</f>
        <v>105.47663463629227</v>
      </c>
      <c r="G521" s="72">
        <f t="shared" ca="1" si="22"/>
        <v>4.9999329074919267E-2</v>
      </c>
      <c r="H521" s="72">
        <f t="shared" ca="1" si="23"/>
        <v>4.999933819727808E-2</v>
      </c>
      <c r="I521" s="72">
        <f t="shared" ca="1" si="24"/>
        <v>4.9999333636098674E-2</v>
      </c>
    </row>
    <row r="522" spans="3:9">
      <c r="C522" s="70">
        <v>507</v>
      </c>
      <c r="D522" s="73">
        <f ca="1">IF('Avaliacao de Conformidade'!$I$19&lt;&gt;"intervalo","-",IF(ABS($E$11-I520)&lt;=ABS($E$11-I521),D520+(RAND()-0.5)*$M$17/C522,D521+(RAND()-0.5)*$M$17/C522))</f>
        <v>1.6449509708776802</v>
      </c>
      <c r="E522" s="87">
        <f ca="1">IF('Avaliacao de Conformidade'!$I$19&lt;&gt;"intervalo","-",IF($E$10="Risco do Consumidor",$E$7+D522*$K$7,$E$7-D522*$K$7))</f>
        <v>93.701139684474782</v>
      </c>
      <c r="F522" s="87">
        <f ca="1">IF('Avaliacao de Conformidade'!$I$19&lt;&gt;"intervalo","-",IF($E$10="Risco do Consumidor",$E$8-D522*$K$8,$E$8+D522*$K$8))</f>
        <v>105.47638483008637</v>
      </c>
      <c r="G522" s="72">
        <f t="shared" ca="1" si="22"/>
        <v>4.9989961175779869E-2</v>
      </c>
      <c r="H522" s="72">
        <f t="shared" ca="1" si="23"/>
        <v>4.9989970302942312E-2</v>
      </c>
      <c r="I522" s="72">
        <f t="shared" ca="1" si="24"/>
        <v>4.9989965739361091E-2</v>
      </c>
    </row>
    <row r="523" spans="3:9">
      <c r="C523" s="70">
        <v>508</v>
      </c>
      <c r="D523" s="73">
        <f ca="1">IF('Avaliacao de Conformidade'!$I$19&lt;&gt;"intervalo","-",IF(ABS($E$11-I521)&lt;=ABS($E$11-I522),D521+(RAND()-0.5)*$M$17/C523,D522+(RAND()-0.5)*$M$17/C523))</f>
        <v>1.6449236578411268</v>
      </c>
      <c r="E523" s="87">
        <f ca="1">IF('Avaliacao de Conformidade'!$I$19&lt;&gt;"intervalo","-",IF($E$10="Risco do Consumidor",$E$7+D523*$K$7,$E$7-D523*$K$7))</f>
        <v>93.701078230142542</v>
      </c>
      <c r="F523" s="87">
        <f ca="1">IF('Avaliacao de Conformidade'!$I$19&lt;&gt;"intervalo","-",IF($E$10="Risco do Consumidor",$E$8-D523*$K$8,$E$8+D523*$K$8))</f>
        <v>105.47645994093691</v>
      </c>
      <c r="G523" s="72">
        <f t="shared" ca="1" si="22"/>
        <v>4.9992777735549228E-2</v>
      </c>
      <c r="H523" s="72">
        <f t="shared" ca="1" si="23"/>
        <v>4.9992786861267659E-2</v>
      </c>
      <c r="I523" s="72">
        <f t="shared" ca="1" si="24"/>
        <v>4.9992782298408443E-2</v>
      </c>
    </row>
    <row r="524" spans="3:9">
      <c r="C524" s="70">
        <v>509</v>
      </c>
      <c r="D524" s="73">
        <f ca="1">IF('Avaliacao de Conformidade'!$I$19&lt;&gt;"intervalo","-",IF(ABS($E$11-I522)&lt;=ABS($E$11-I523),D522+(RAND()-0.5)*$M$17/C524,D523+(RAND()-0.5)*$M$17/C524))</f>
        <v>1.6450227196307403</v>
      </c>
      <c r="E524" s="87">
        <f ca="1">IF('Avaliacao de Conformidade'!$I$19&lt;&gt;"intervalo","-",IF($E$10="Risco do Consumidor",$E$7+D524*$K$7,$E$7-D524*$K$7))</f>
        <v>93.701301119169159</v>
      </c>
      <c r="F524" s="87">
        <f ca="1">IF('Avaliacao de Conformidade'!$I$19&lt;&gt;"intervalo","-",IF($E$10="Risco do Consumidor",$E$8-D524*$K$8,$E$8+D524*$K$8))</f>
        <v>105.47618752101546</v>
      </c>
      <c r="G524" s="72">
        <f t="shared" ca="1" si="22"/>
        <v>4.9982562943562715E-2</v>
      </c>
      <c r="H524" s="72">
        <f t="shared" ca="1" si="23"/>
        <v>4.9982572074521038E-2</v>
      </c>
      <c r="I524" s="72">
        <f t="shared" ca="1" si="24"/>
        <v>4.9982567509041877E-2</v>
      </c>
    </row>
    <row r="525" spans="3:9">
      <c r="C525" s="70">
        <v>510</v>
      </c>
      <c r="D525" s="73">
        <f ca="1">IF('Avaliacao de Conformidade'!$I$19&lt;&gt;"intervalo","-",IF(ABS($E$11-I523)&lt;=ABS($E$11-I524),D523+(RAND()-0.5)*$M$17/C525,D524+(RAND()-0.5)*$M$17/C525))</f>
        <v>1.6451065457848559</v>
      </c>
      <c r="E525" s="87">
        <f ca="1">IF('Avaliacao de Conformidade'!$I$19&lt;&gt;"intervalo","-",IF($E$10="Risco do Consumidor",$E$7+D525*$K$7,$E$7-D525*$K$7))</f>
        <v>93.701489728015929</v>
      </c>
      <c r="F525" s="87">
        <f ca="1">IF('Avaliacao de Conformidade'!$I$19&lt;&gt;"intervalo","-",IF($E$10="Risco do Consumidor",$E$8-D525*$K$8,$E$8+D525*$K$8))</f>
        <v>105.47595699909165</v>
      </c>
      <c r="G525" s="72">
        <f t="shared" ca="1" si="22"/>
        <v>4.9973920479757059E-2</v>
      </c>
      <c r="H525" s="72">
        <f t="shared" ca="1" si="23"/>
        <v>4.9973929615153186E-2</v>
      </c>
      <c r="I525" s="72">
        <f t="shared" ca="1" si="24"/>
        <v>4.9973925047455126E-2</v>
      </c>
    </row>
    <row r="526" spans="3:9">
      <c r="C526" s="70">
        <v>511</v>
      </c>
      <c r="D526" s="73">
        <f ca="1">IF('Avaliacao de Conformidade'!$I$19&lt;&gt;"intervalo","-",IF(ABS($E$11-I524)&lt;=ABS($E$11-I525),D524+(RAND()-0.5)*$M$17/C526,D525+(RAND()-0.5)*$M$17/C526))</f>
        <v>1.6448677442673343</v>
      </c>
      <c r="E526" s="87">
        <f ca="1">IF('Avaliacao de Conformidade'!$I$19&lt;&gt;"intervalo","-",IF($E$10="Risco do Consumidor",$E$7+D526*$K$7,$E$7-D526*$K$7))</f>
        <v>93.700952424601496</v>
      </c>
      <c r="F526" s="87">
        <f ca="1">IF('Avaliacao de Conformidade'!$I$19&lt;&gt;"intervalo","-",IF($E$10="Risco do Consumidor",$E$8-D526*$K$8,$E$8+D526*$K$8))</f>
        <v>105.47661370326483</v>
      </c>
      <c r="G526" s="72">
        <f t="shared" ca="1" si="22"/>
        <v>4.9998544018711066E-2</v>
      </c>
      <c r="H526" s="72">
        <f t="shared" ca="1" si="23"/>
        <v>4.9998553141471953E-2</v>
      </c>
      <c r="I526" s="72">
        <f t="shared" ca="1" si="24"/>
        <v>4.9998548580091506E-2</v>
      </c>
    </row>
    <row r="527" spans="3:9">
      <c r="C527" s="70">
        <v>512</v>
      </c>
      <c r="D527" s="73">
        <f ca="1">IF('Avaliacao de Conformidade'!$I$19&lt;&gt;"intervalo","-",IF(ABS($E$11-I525)&lt;=ABS($E$11-I526),D525+(RAND()-0.5)*$M$17/C527,D526+(RAND()-0.5)*$M$17/C527))</f>
        <v>1.6448573896547674</v>
      </c>
      <c r="E527" s="87">
        <f ca="1">IF('Avaliacao de Conformidade'!$I$19&lt;&gt;"intervalo","-",IF($E$10="Risco do Consumidor",$E$7+D527*$K$7,$E$7-D527*$K$7))</f>
        <v>93.700929126723224</v>
      </c>
      <c r="F527" s="87">
        <f ca="1">IF('Avaliacao de Conformidade'!$I$19&lt;&gt;"intervalo","-",IF($E$10="Risco do Consumidor",$E$8-D527*$K$8,$E$8+D527*$K$8))</f>
        <v>105.4766421784494</v>
      </c>
      <c r="G527" s="72">
        <f t="shared" ca="1" si="22"/>
        <v>4.9999611932604889E-2</v>
      </c>
      <c r="H527" s="72">
        <f t="shared" ca="1" si="23"/>
        <v>4.9999621054818789E-2</v>
      </c>
      <c r="I527" s="72">
        <f t="shared" ca="1" si="24"/>
        <v>4.9999616493711839E-2</v>
      </c>
    </row>
    <row r="528" spans="3:9">
      <c r="C528" s="70">
        <v>513</v>
      </c>
      <c r="D528" s="73">
        <f ca="1">IF('Avaliacao de Conformidade'!$I$19&lt;&gt;"intervalo","-",IF(ABS($E$11-I526)&lt;=ABS($E$11-I527),D526+(RAND()-0.5)*$M$17/C528,D527+(RAND()-0.5)*$M$17/C528))</f>
        <v>1.6447789482022732</v>
      </c>
      <c r="E528" s="87">
        <f ca="1">IF('Avaliacao de Conformidade'!$I$19&lt;&gt;"intervalo","-",IF($E$10="Risco do Consumidor",$E$7+D528*$K$7,$E$7-D528*$K$7))</f>
        <v>93.70075263345511</v>
      </c>
      <c r="F528" s="87">
        <f ca="1">IF('Avaliacao de Conformidade'!$I$19&lt;&gt;"intervalo","-",IF($E$10="Risco do Consumidor",$E$8-D528*$K$8,$E$8+D528*$K$8))</f>
        <v>105.47685789244375</v>
      </c>
      <c r="G528" s="72">
        <f t="shared" ref="G528:G591" ca="1" si="25">IF(E528="-","-",IF($G$13="Risco do Consumidor",_xlfn.NORM.DIST($E$7,E528,$K$7,TRUE)+(1-_xlfn.NORM.DIST($E$8,E528,$K$7,TRUE)),(_xlfn.NORM.DIST($E$8,E528,$K$7,TRUE)-_xlfn.NORM.DIST($E$7,E528,$K$7,TRUE))))</f>
        <v>5.0007702513893561E-2</v>
      </c>
      <c r="H528" s="72">
        <f t="shared" ref="H528:H591" ca="1" si="26">IF(F528="-","-",IF($G$13="Risco do Consumidor",_xlfn.NORM.DIST($E$7,F528,$K$8,TRUE)+(1-_xlfn.NORM.DIST($E$8,F528,$K$8,TRUE)),(_xlfn.NORM.DIST($E$8,F528,$K$8,TRUE)-_xlfn.NORM.DIST($E$7,F528,$K$8,TRUE))))</f>
        <v>5.0007711631960744E-2</v>
      </c>
      <c r="I528" s="72">
        <f t="shared" ref="I528:I591" ca="1" si="27">IF(COUNT(G528:H528)=0,"-",AVERAGE(G528:H528))</f>
        <v>5.0007707072927149E-2</v>
      </c>
    </row>
    <row r="529" spans="3:9">
      <c r="C529" s="70">
        <v>514</v>
      </c>
      <c r="D529" s="73">
        <f ca="1">IF('Avaliacao de Conformidade'!$I$19&lt;&gt;"intervalo","-",IF(ABS($E$11-I527)&lt;=ABS($E$11-I528),D527+(RAND()-0.5)*$M$17/C529,D528+(RAND()-0.5)*$M$17/C529))</f>
        <v>1.6450432473380365</v>
      </c>
      <c r="E529" s="87">
        <f ca="1">IF('Avaliacao de Conformidade'!$I$19&lt;&gt;"intervalo","-",IF($E$10="Risco do Consumidor",$E$7+D529*$K$7,$E$7-D529*$K$7))</f>
        <v>93.701347306510584</v>
      </c>
      <c r="F529" s="87">
        <f ca="1">IF('Avaliacao de Conformidade'!$I$19&lt;&gt;"intervalo","-",IF($E$10="Risco do Consumidor",$E$8-D529*$K$8,$E$8+D529*$K$8))</f>
        <v>105.4761310698204</v>
      </c>
      <c r="G529" s="72">
        <f t="shared" ca="1" si="25"/>
        <v>4.9980446429854761E-2</v>
      </c>
      <c r="H529" s="72">
        <f t="shared" ca="1" si="26"/>
        <v>4.9980455561899929E-2</v>
      </c>
      <c r="I529" s="72">
        <f t="shared" ca="1" si="27"/>
        <v>4.9980450995877349E-2</v>
      </c>
    </row>
    <row r="530" spans="3:9">
      <c r="C530" s="70">
        <v>515</v>
      </c>
      <c r="D530" s="73">
        <f ca="1">IF('Avaliacao de Conformidade'!$I$19&lt;&gt;"intervalo","-",IF(ABS($E$11-I528)&lt;=ABS($E$11-I529),D528+(RAND()-0.5)*$M$17/C530,D529+(RAND()-0.5)*$M$17/C530))</f>
        <v>1.6448565322353574</v>
      </c>
      <c r="E530" s="87">
        <f ca="1">IF('Avaliacao de Conformidade'!$I$19&lt;&gt;"intervalo","-",IF($E$10="Risco do Consumidor",$E$7+D530*$K$7,$E$7-D530*$K$7))</f>
        <v>93.700927197529552</v>
      </c>
      <c r="F530" s="87">
        <f ca="1">IF('Avaliacao de Conformidade'!$I$19&lt;&gt;"intervalo","-",IF($E$10="Risco do Consumidor",$E$8-D530*$K$8,$E$8+D530*$K$8))</f>
        <v>105.47664453635277</v>
      </c>
      <c r="G530" s="72">
        <f t="shared" ca="1" si="25"/>
        <v>4.9999700362619838E-2</v>
      </c>
      <c r="H530" s="72">
        <f t="shared" ca="1" si="26"/>
        <v>4.9999709484788102E-2</v>
      </c>
      <c r="I530" s="72">
        <f t="shared" ca="1" si="27"/>
        <v>4.9999704923703966E-2</v>
      </c>
    </row>
    <row r="531" spans="3:9">
      <c r="C531" s="70">
        <v>516</v>
      </c>
      <c r="D531" s="73">
        <f ca="1">IF('Avaliacao de Conformidade'!$I$19&lt;&gt;"intervalo","-",IF(ABS($E$11-I529)&lt;=ABS($E$11-I530),D529+(RAND()-0.5)*$M$17/C531,D530+(RAND()-0.5)*$M$17/C531))</f>
        <v>1.6449198018179685</v>
      </c>
      <c r="E531" s="87">
        <f ca="1">IF('Avaliacao de Conformidade'!$I$19&lt;&gt;"intervalo","-",IF($E$10="Risco do Consumidor",$E$7+D531*$K$7,$E$7-D531*$K$7))</f>
        <v>93.701069554090424</v>
      </c>
      <c r="F531" s="87">
        <f ca="1">IF('Avaliacao de Conformidade'!$I$19&lt;&gt;"intervalo","-",IF($E$10="Risco do Consumidor",$E$8-D531*$K$8,$E$8+D531*$K$8))</f>
        <v>105.47647054500058</v>
      </c>
      <c r="G531" s="72">
        <f t="shared" ca="1" si="25"/>
        <v>4.9993175384419788E-2</v>
      </c>
      <c r="H531" s="72">
        <f t="shared" ca="1" si="26"/>
        <v>4.9993184509933321E-2</v>
      </c>
      <c r="I531" s="72">
        <f t="shared" ca="1" si="27"/>
        <v>4.9993179947176558E-2</v>
      </c>
    </row>
    <row r="532" spans="3:9">
      <c r="C532" s="70">
        <v>517</v>
      </c>
      <c r="D532" s="73">
        <f ca="1">IF('Avaliacao de Conformidade'!$I$19&lt;&gt;"intervalo","-",IF(ABS($E$11-I530)&lt;=ABS($E$11-I531),D530+(RAND()-0.5)*$M$17/C532,D531+(RAND()-0.5)*$M$17/C532))</f>
        <v>1.6447564102697505</v>
      </c>
      <c r="E532" s="87">
        <f ca="1">IF('Avaliacao de Conformidade'!$I$19&lt;&gt;"intervalo","-",IF($E$10="Risco do Consumidor",$E$7+D532*$K$7,$E$7-D532*$K$7))</f>
        <v>93.700701923106934</v>
      </c>
      <c r="F532" s="87">
        <f ca="1">IF('Avaliacao de Conformidade'!$I$19&lt;&gt;"intervalo","-",IF($E$10="Risco do Consumidor",$E$8-D532*$K$8,$E$8+D532*$K$8))</f>
        <v>105.47691987175818</v>
      </c>
      <c r="G532" s="72">
        <f t="shared" ca="1" si="25"/>
        <v>5.0010027306624551E-2</v>
      </c>
      <c r="H532" s="72">
        <f t="shared" ca="1" si="26"/>
        <v>5.0010036423500714E-2</v>
      </c>
      <c r="I532" s="72">
        <f t="shared" ca="1" si="27"/>
        <v>5.0010031865062629E-2</v>
      </c>
    </row>
    <row r="533" spans="3:9">
      <c r="C533" s="70">
        <v>518</v>
      </c>
      <c r="D533" s="73">
        <f ca="1">IF('Avaliacao de Conformidade'!$I$19&lt;&gt;"intervalo","-",IF(ABS($E$11-I531)&lt;=ABS($E$11-I532),D531+(RAND()-0.5)*$M$17/C533,D532+(RAND()-0.5)*$M$17/C533))</f>
        <v>1.6447850686123351</v>
      </c>
      <c r="E533" s="87">
        <f ca="1">IF('Avaliacao de Conformidade'!$I$19&lt;&gt;"intervalo","-",IF($E$10="Risco do Consumidor",$E$7+D533*$K$7,$E$7-D533*$K$7))</f>
        <v>93.700766404377759</v>
      </c>
      <c r="F533" s="87">
        <f ca="1">IF('Avaliacao de Conformidade'!$I$19&lt;&gt;"intervalo","-",IF($E$10="Risco do Consumidor",$E$8-D533*$K$8,$E$8+D533*$K$8))</f>
        <v>105.47684106131608</v>
      </c>
      <c r="G533" s="72">
        <f t="shared" ca="1" si="25"/>
        <v>5.0007071207118801E-2</v>
      </c>
      <c r="H533" s="72">
        <f t="shared" ca="1" si="26"/>
        <v>5.000708032551001E-2</v>
      </c>
      <c r="I533" s="72">
        <f t="shared" ca="1" si="27"/>
        <v>5.0007075766314406E-2</v>
      </c>
    </row>
    <row r="534" spans="3:9">
      <c r="C534" s="70">
        <v>519</v>
      </c>
      <c r="D534" s="73">
        <f ca="1">IF('Avaliacao de Conformidade'!$I$19&lt;&gt;"intervalo","-",IF(ABS($E$11-I532)&lt;=ABS($E$11-I533),D532+(RAND()-0.5)*$M$17/C534,D533+(RAND()-0.5)*$M$17/C534))</f>
        <v>1.6445970275534643</v>
      </c>
      <c r="E534" s="87">
        <f ca="1">IF('Avaliacao de Conformidade'!$I$19&lt;&gt;"intervalo","-",IF($E$10="Risco do Consumidor",$E$7+D534*$K$7,$E$7-D534*$K$7))</f>
        <v>93.700343311995297</v>
      </c>
      <c r="F534" s="87">
        <f ca="1">IF('Avaliacao de Conformidade'!$I$19&lt;&gt;"intervalo","-",IF($E$10="Risco do Consumidor",$E$8-D534*$K$8,$E$8+D534*$K$8))</f>
        <v>105.47735817422797</v>
      </c>
      <c r="G534" s="72">
        <f t="shared" ca="1" si="25"/>
        <v>5.0026470128870473E-2</v>
      </c>
      <c r="H534" s="72">
        <f t="shared" ca="1" si="26"/>
        <v>5.0026479237329002E-2</v>
      </c>
      <c r="I534" s="72">
        <f t="shared" ca="1" si="27"/>
        <v>5.0026474683099738E-2</v>
      </c>
    </row>
    <row r="535" spans="3:9">
      <c r="C535" s="70">
        <v>520</v>
      </c>
      <c r="D535" s="73">
        <f ca="1">IF('Avaliacao de Conformidade'!$I$19&lt;&gt;"intervalo","-",IF(ABS($E$11-I533)&lt;=ABS($E$11-I534),D533+(RAND()-0.5)*$M$17/C535,D534+(RAND()-0.5)*$M$17/C535))</f>
        <v>1.6447081122429912</v>
      </c>
      <c r="E535" s="87">
        <f ca="1">IF('Avaliacao de Conformidade'!$I$19&lt;&gt;"intervalo","-",IF($E$10="Risco do Consumidor",$E$7+D535*$K$7,$E$7-D535*$K$7))</f>
        <v>93.700593252546724</v>
      </c>
      <c r="F535" s="87">
        <f ca="1">IF('Avaliacao de Conformidade'!$I$19&lt;&gt;"intervalo","-",IF($E$10="Risco do Consumidor",$E$8-D535*$K$8,$E$8+D535*$K$8))</f>
        <v>105.47705269133178</v>
      </c>
      <c r="G535" s="72">
        <f t="shared" ca="1" si="25"/>
        <v>5.0015009549007117E-2</v>
      </c>
      <c r="H535" s="72">
        <f t="shared" ca="1" si="26"/>
        <v>5.0015018663331683E-2</v>
      </c>
      <c r="I535" s="72">
        <f t="shared" ca="1" si="27"/>
        <v>5.0015014106169403E-2</v>
      </c>
    </row>
    <row r="536" spans="3:9">
      <c r="C536" s="70">
        <v>521</v>
      </c>
      <c r="D536" s="73">
        <f ca="1">IF('Avaliacao de Conformidade'!$I$19&lt;&gt;"intervalo","-",IF(ABS($E$11-I534)&lt;=ABS($E$11-I535),D534+(RAND()-0.5)*$M$17/C536,D535+(RAND()-0.5)*$M$17/C536))</f>
        <v>1.6448668943356564</v>
      </c>
      <c r="E536" s="87">
        <f ca="1">IF('Avaliacao de Conformidade'!$I$19&lt;&gt;"intervalo","-",IF($E$10="Risco do Consumidor",$E$7+D536*$K$7,$E$7-D536*$K$7))</f>
        <v>93.700950512255233</v>
      </c>
      <c r="F536" s="87">
        <f ca="1">IF('Avaliacao de Conformidade'!$I$19&lt;&gt;"intervalo","-",IF($E$10="Risco do Consumidor",$E$8-D536*$K$8,$E$8+D536*$K$8))</f>
        <v>105.47661604057694</v>
      </c>
      <c r="G536" s="72">
        <f t="shared" ca="1" si="25"/>
        <v>4.9998631674984161E-2</v>
      </c>
      <c r="H536" s="72">
        <f t="shared" ca="1" si="26"/>
        <v>4.9998640797700479E-2</v>
      </c>
      <c r="I536" s="72">
        <f t="shared" ca="1" si="27"/>
        <v>4.999863623634232E-2</v>
      </c>
    </row>
    <row r="537" spans="3:9">
      <c r="C537" s="70">
        <v>522</v>
      </c>
      <c r="D537" s="73">
        <f ca="1">IF('Avaliacao de Conformidade'!$I$19&lt;&gt;"intervalo","-",IF(ABS($E$11-I535)&lt;=ABS($E$11-I536),D535+(RAND()-0.5)*$M$17/C537,D536+(RAND()-0.5)*$M$17/C537))</f>
        <v>1.6450322359843066</v>
      </c>
      <c r="E537" s="87">
        <f ca="1">IF('Avaliacao de Conformidade'!$I$19&lt;&gt;"intervalo","-",IF($E$10="Risco do Consumidor",$E$7+D537*$K$7,$E$7-D537*$K$7))</f>
        <v>93.701322530964688</v>
      </c>
      <c r="F537" s="87">
        <f ca="1">IF('Avaliacao de Conformidade'!$I$19&lt;&gt;"intervalo","-",IF($E$10="Risco do Consumidor",$E$8-D537*$K$8,$E$8+D537*$K$8))</f>
        <v>105.47616135104316</v>
      </c>
      <c r="G537" s="72">
        <f t="shared" ca="1" si="25"/>
        <v>4.9981581748979945E-2</v>
      </c>
      <c r="H537" s="72">
        <f t="shared" ca="1" si="26"/>
        <v>4.9981590880442302E-2</v>
      </c>
      <c r="I537" s="72">
        <f t="shared" ca="1" si="27"/>
        <v>4.9981586314711127E-2</v>
      </c>
    </row>
    <row r="538" spans="3:9">
      <c r="C538" s="70">
        <v>523</v>
      </c>
      <c r="D538" s="73">
        <f ca="1">IF('Avaliacao de Conformidade'!$I$19&lt;&gt;"intervalo","-",IF(ABS($E$11-I536)&lt;=ABS($E$11-I537),D536+(RAND()-0.5)*$M$17/C538,D537+(RAND()-0.5)*$M$17/C538))</f>
        <v>1.6446769924255198</v>
      </c>
      <c r="E538" s="87">
        <f ca="1">IF('Avaliacao de Conformidade'!$I$19&lt;&gt;"intervalo","-",IF($E$10="Risco do Consumidor",$E$7+D538*$K$7,$E$7-D538*$K$7))</f>
        <v>93.700523232957423</v>
      </c>
      <c r="F538" s="87">
        <f ca="1">IF('Avaliacao de Conformidade'!$I$19&lt;&gt;"intervalo","-",IF($E$10="Risco do Consumidor",$E$8-D538*$K$8,$E$8+D538*$K$8))</f>
        <v>105.47713827082983</v>
      </c>
      <c r="G538" s="72">
        <f t="shared" ca="1" si="25"/>
        <v>5.0018219961736048E-2</v>
      </c>
      <c r="H538" s="72">
        <f t="shared" ca="1" si="26"/>
        <v>5.0018229074417289E-2</v>
      </c>
      <c r="I538" s="72">
        <f t="shared" ca="1" si="27"/>
        <v>5.0018224518076665E-2</v>
      </c>
    </row>
    <row r="539" spans="3:9">
      <c r="C539" s="70">
        <v>524</v>
      </c>
      <c r="D539" s="73">
        <f ca="1">IF('Avaliacao de Conformidade'!$I$19&lt;&gt;"intervalo","-",IF(ABS($E$11-I537)&lt;=ABS($E$11-I538),D537+(RAND()-0.5)*$M$17/C539,D538+(RAND()-0.5)*$M$17/C539))</f>
        <v>1.6446869323616702</v>
      </c>
      <c r="E539" s="87">
        <f ca="1">IF('Avaliacao de Conformidade'!$I$19&lt;&gt;"intervalo","-",IF($E$10="Risco do Consumidor",$E$7+D539*$K$7,$E$7-D539*$K$7))</f>
        <v>93.700545597813758</v>
      </c>
      <c r="F539" s="87">
        <f ca="1">IF('Avaliacao de Conformidade'!$I$19&lt;&gt;"intervalo","-",IF($E$10="Risco do Consumidor",$E$8-D539*$K$8,$E$8+D539*$K$8))</f>
        <v>105.4771109360054</v>
      </c>
      <c r="G539" s="72">
        <f t="shared" ca="1" si="25"/>
        <v>5.0017194510562489E-2</v>
      </c>
      <c r="H539" s="72">
        <f t="shared" ca="1" si="26"/>
        <v>5.0017203623768228E-2</v>
      </c>
      <c r="I539" s="72">
        <f t="shared" ca="1" si="27"/>
        <v>5.0017199067165355E-2</v>
      </c>
    </row>
    <row r="540" spans="3:9">
      <c r="C540" s="70">
        <v>525</v>
      </c>
      <c r="D540" s="73">
        <f ca="1">IF('Avaliacao de Conformidade'!$I$19&lt;&gt;"intervalo","-",IF(ABS($E$11-I538)&lt;=ABS($E$11-I539),D538+(RAND()-0.5)*$M$17/C540,D539+(RAND()-0.5)*$M$17/C540))</f>
        <v>1.6446514587554739</v>
      </c>
      <c r="E540" s="87">
        <f ca="1">IF('Avaliacao de Conformidade'!$I$19&lt;&gt;"intervalo","-",IF($E$10="Risco do Consumidor",$E$7+D540*$K$7,$E$7-D540*$K$7))</f>
        <v>93.700465782199814</v>
      </c>
      <c r="F540" s="87">
        <f ca="1">IF('Avaliacao de Conformidade'!$I$19&lt;&gt;"intervalo","-",IF($E$10="Risco do Consumidor",$E$8-D540*$K$8,$E$8+D540*$K$8))</f>
        <v>105.47720848842245</v>
      </c>
      <c r="G540" s="72">
        <f t="shared" ca="1" si="25"/>
        <v>5.0020854213640997E-2</v>
      </c>
      <c r="H540" s="72">
        <f t="shared" ca="1" si="26"/>
        <v>5.0020863324973248E-2</v>
      </c>
      <c r="I540" s="72">
        <f t="shared" ca="1" si="27"/>
        <v>5.0020858769307119E-2</v>
      </c>
    </row>
    <row r="541" spans="3:9">
      <c r="C541" s="70">
        <v>526</v>
      </c>
      <c r="D541" s="73">
        <f ca="1">IF('Avaliacao de Conformidade'!$I$19&lt;&gt;"intervalo","-",IF(ABS($E$11-I539)&lt;=ABS($E$11-I540),D539+(RAND()-0.5)*$M$17/C541,D540+(RAND()-0.5)*$M$17/C541))</f>
        <v>1.6447654783828383</v>
      </c>
      <c r="E541" s="87">
        <f ca="1">IF('Avaliacao de Conformidade'!$I$19&lt;&gt;"intervalo","-",IF($E$10="Risco do Consumidor",$E$7+D541*$K$7,$E$7-D541*$K$7))</f>
        <v>93.700722326361387</v>
      </c>
      <c r="F541" s="87">
        <f ca="1">IF('Avaliacao de Conformidade'!$I$19&lt;&gt;"intervalo","-",IF($E$10="Risco do Consumidor",$E$8-D541*$K$8,$E$8+D541*$K$8))</f>
        <v>105.47689493444719</v>
      </c>
      <c r="G541" s="72">
        <f t="shared" ca="1" si="25"/>
        <v>5.0009091918389571E-2</v>
      </c>
      <c r="H541" s="72">
        <f t="shared" ca="1" si="26"/>
        <v>5.0009101035744921E-2</v>
      </c>
      <c r="I541" s="72">
        <f t="shared" ca="1" si="27"/>
        <v>5.000909647706725E-2</v>
      </c>
    </row>
    <row r="542" spans="3:9">
      <c r="C542" s="70">
        <v>527</v>
      </c>
      <c r="D542" s="73">
        <f ca="1">IF('Avaliacao de Conformidade'!$I$19&lt;&gt;"intervalo","-",IF(ABS($E$11-I540)&lt;=ABS($E$11-I541),D540+(RAND()-0.5)*$M$17/C542,D541+(RAND()-0.5)*$M$17/C542))</f>
        <v>1.6445822678341737</v>
      </c>
      <c r="E542" s="87">
        <f ca="1">IF('Avaliacao de Conformidade'!$I$19&lt;&gt;"intervalo","-",IF($E$10="Risco do Consumidor",$E$7+D542*$K$7,$E$7-D542*$K$7))</f>
        <v>93.700310102626887</v>
      </c>
      <c r="F542" s="87">
        <f ca="1">IF('Avaliacao de Conformidade'!$I$19&lt;&gt;"intervalo","-",IF($E$10="Risco do Consumidor",$E$8-D542*$K$8,$E$8+D542*$K$8))</f>
        <v>105.47739876345602</v>
      </c>
      <c r="G542" s="72">
        <f t="shared" ca="1" si="25"/>
        <v>5.0027993043035401E-2</v>
      </c>
      <c r="H542" s="72">
        <f t="shared" ca="1" si="26"/>
        <v>5.002800215071436E-2</v>
      </c>
      <c r="I542" s="72">
        <f t="shared" ca="1" si="27"/>
        <v>5.0027997596874881E-2</v>
      </c>
    </row>
    <row r="543" spans="3:9">
      <c r="C543" s="70">
        <v>528</v>
      </c>
      <c r="D543" s="73">
        <f ca="1">IF('Avaliacao de Conformidade'!$I$19&lt;&gt;"intervalo","-",IF(ABS($E$11-I541)&lt;=ABS($E$11-I542),D541+(RAND()-0.5)*$M$17/C543,D542+(RAND()-0.5)*$M$17/C543))</f>
        <v>1.6448601075196423</v>
      </c>
      <c r="E543" s="87">
        <f ca="1">IF('Avaliacao de Conformidade'!$I$19&lt;&gt;"intervalo","-",IF($E$10="Risco do Consumidor",$E$7+D543*$K$7,$E$7-D543*$K$7))</f>
        <v>93.700935241919197</v>
      </c>
      <c r="F543" s="87">
        <f ca="1">IF('Avaliacao de Conformidade'!$I$19&lt;&gt;"intervalo","-",IF($E$10="Risco do Consumidor",$E$8-D543*$K$8,$E$8+D543*$K$8))</f>
        <v>105.47663470432099</v>
      </c>
      <c r="G543" s="72">
        <f t="shared" ca="1" si="25"/>
        <v>4.9999331626231873E-2</v>
      </c>
      <c r="H543" s="72">
        <f t="shared" ca="1" si="26"/>
        <v>4.9999340748589374E-2</v>
      </c>
      <c r="I543" s="72">
        <f t="shared" ca="1" si="27"/>
        <v>4.999933618741062E-2</v>
      </c>
    </row>
    <row r="544" spans="3:9">
      <c r="C544" s="70">
        <v>529</v>
      </c>
      <c r="D544" s="73">
        <f ca="1">IF('Avaliacao de Conformidade'!$I$19&lt;&gt;"intervalo","-",IF(ABS($E$11-I542)&lt;=ABS($E$11-I543),D542+(RAND()-0.5)*$M$17/C544,D543+(RAND()-0.5)*$M$17/C544))</f>
        <v>1.6449667041475462</v>
      </c>
      <c r="E544" s="87">
        <f ca="1">IF('Avaliacao de Conformidade'!$I$19&lt;&gt;"intervalo","-",IF($E$10="Risco do Consumidor",$E$7+D544*$K$7,$E$7-D544*$K$7))</f>
        <v>93.701175084331979</v>
      </c>
      <c r="F544" s="87">
        <f ca="1">IF('Avaliacao de Conformidade'!$I$19&lt;&gt;"intervalo","-",IF($E$10="Risco do Consumidor",$E$8-D544*$K$8,$E$8+D544*$K$8))</f>
        <v>105.47634156359425</v>
      </c>
      <c r="G544" s="72">
        <f t="shared" ca="1" si="25"/>
        <v>4.9988338795712899E-2</v>
      </c>
      <c r="H544" s="72">
        <f t="shared" ca="1" si="26"/>
        <v>4.9988347923707786E-2</v>
      </c>
      <c r="I544" s="72">
        <f t="shared" ca="1" si="27"/>
        <v>4.9988343359710342E-2</v>
      </c>
    </row>
    <row r="545" spans="3:9">
      <c r="C545" s="70">
        <v>530</v>
      </c>
      <c r="D545" s="73">
        <f ca="1">IF('Avaliacao de Conformidade'!$I$19&lt;&gt;"intervalo","-",IF(ABS($E$11-I543)&lt;=ABS($E$11-I544),D543+(RAND()-0.5)*$M$17/C545,D544+(RAND()-0.5)*$M$17/C545))</f>
        <v>1.6448950099101014</v>
      </c>
      <c r="E545" s="87">
        <f ca="1">IF('Avaliacao de Conformidade'!$I$19&lt;&gt;"intervalo","-",IF($E$10="Risco do Consumidor",$E$7+D545*$K$7,$E$7-D545*$K$7))</f>
        <v>93.701013772297728</v>
      </c>
      <c r="F545" s="87">
        <f ca="1">IF('Avaliacao de Conformidade'!$I$19&lt;&gt;"intervalo","-",IF($E$10="Risco do Consumidor",$E$8-D545*$K$8,$E$8+D545*$K$8))</f>
        <v>105.47653872274722</v>
      </c>
      <c r="G545" s="72">
        <f t="shared" ca="1" si="25"/>
        <v>4.9995732087537992E-2</v>
      </c>
      <c r="H545" s="72">
        <f t="shared" ca="1" si="26"/>
        <v>4.9995741211740823E-2</v>
      </c>
      <c r="I545" s="72">
        <f t="shared" ca="1" si="27"/>
        <v>4.9995736649639411E-2</v>
      </c>
    </row>
    <row r="546" spans="3:9">
      <c r="C546" s="70">
        <v>531</v>
      </c>
      <c r="D546" s="73">
        <f ca="1">IF('Avaliacao de Conformidade'!$I$19&lt;&gt;"intervalo","-",IF(ABS($E$11-I544)&lt;=ABS($E$11-I545),D544+(RAND()-0.5)*$M$17/C546,D545+(RAND()-0.5)*$M$17/C546))</f>
        <v>1.6448205429840266</v>
      </c>
      <c r="E546" s="87">
        <f ca="1">IF('Avaliacao de Conformidade'!$I$19&lt;&gt;"intervalo","-",IF($E$10="Risco do Consumidor",$E$7+D546*$K$7,$E$7-D546*$K$7))</f>
        <v>93.700846221714059</v>
      </c>
      <c r="F546" s="87">
        <f ca="1">IF('Avaliacao de Conformidade'!$I$19&lt;&gt;"intervalo","-",IF($E$10="Risco do Consumidor",$E$8-D546*$K$8,$E$8+D546*$K$8))</f>
        <v>105.47674350679392</v>
      </c>
      <c r="G546" s="72">
        <f t="shared" ca="1" si="25"/>
        <v>5.0003412229228821E-2</v>
      </c>
      <c r="H546" s="72">
        <f t="shared" ca="1" si="26"/>
        <v>5.000342134949446E-2</v>
      </c>
      <c r="I546" s="72">
        <f t="shared" ca="1" si="27"/>
        <v>5.000341678936164E-2</v>
      </c>
    </row>
    <row r="547" spans="3:9">
      <c r="C547" s="70">
        <v>532</v>
      </c>
      <c r="D547" s="73">
        <f ca="1">IF('Avaliacao de Conformidade'!$I$19&lt;&gt;"intervalo","-",IF(ABS($E$11-I545)&lt;=ABS($E$11-I546),D545+(RAND()-0.5)*$M$17/C547,D546+(RAND()-0.5)*$M$17/C547))</f>
        <v>1.6447216267566551</v>
      </c>
      <c r="E547" s="87">
        <f ca="1">IF('Avaliacao de Conformidade'!$I$19&lt;&gt;"intervalo","-",IF($E$10="Risco do Consumidor",$E$7+D547*$K$7,$E$7-D547*$K$7))</f>
        <v>93.700623660202467</v>
      </c>
      <c r="F547" s="87">
        <f ca="1">IF('Avaliacao de Conformidade'!$I$19&lt;&gt;"intervalo","-",IF($E$10="Risco do Consumidor",$E$8-D547*$K$8,$E$8+D547*$K$8))</f>
        <v>105.47701552641919</v>
      </c>
      <c r="G547" s="72">
        <f t="shared" ca="1" si="25"/>
        <v>5.0013615402841993E-2</v>
      </c>
      <c r="H547" s="72">
        <f t="shared" ca="1" si="26"/>
        <v>5.0013624517880134E-2</v>
      </c>
      <c r="I547" s="72">
        <f t="shared" ca="1" si="27"/>
        <v>5.0013619960361064E-2</v>
      </c>
    </row>
    <row r="548" spans="3:9">
      <c r="C548" s="70">
        <v>533</v>
      </c>
      <c r="D548" s="73">
        <f ca="1">IF('Avaliacao de Conformidade'!$I$19&lt;&gt;"intervalo","-",IF(ABS($E$11-I546)&lt;=ABS($E$11-I547),D546+(RAND()-0.5)*$M$17/C548,D547+(RAND()-0.5)*$M$17/C548))</f>
        <v>1.6447817414197565</v>
      </c>
      <c r="E548" s="87">
        <f ca="1">IF('Avaliacao de Conformidade'!$I$19&lt;&gt;"intervalo","-",IF($E$10="Risco do Consumidor",$E$7+D548*$K$7,$E$7-D548*$K$7))</f>
        <v>93.700758918194452</v>
      </c>
      <c r="F548" s="87">
        <f ca="1">IF('Avaliacao de Conformidade'!$I$19&lt;&gt;"intervalo","-",IF($E$10="Risco do Consumidor",$E$8-D548*$K$8,$E$8+D548*$K$8))</f>
        <v>105.47685021109567</v>
      </c>
      <c r="G548" s="72">
        <f t="shared" ca="1" si="25"/>
        <v>5.0007414398893425E-2</v>
      </c>
      <c r="H548" s="72">
        <f t="shared" ca="1" si="26"/>
        <v>5.0007423517108393E-2</v>
      </c>
      <c r="I548" s="72">
        <f t="shared" ca="1" si="27"/>
        <v>5.0007418958000913E-2</v>
      </c>
    </row>
    <row r="549" spans="3:9">
      <c r="C549" s="70">
        <v>534</v>
      </c>
      <c r="D549" s="73">
        <f ca="1">IF('Avaliacao de Conformidade'!$I$19&lt;&gt;"intervalo","-",IF(ABS($E$11-I547)&lt;=ABS($E$11-I548),D547+(RAND()-0.5)*$M$17/C549,D548+(RAND()-0.5)*$M$17/C549))</f>
        <v>1.6446117639015505</v>
      </c>
      <c r="E549" s="87">
        <f ca="1">IF('Avaliacao de Conformidade'!$I$19&lt;&gt;"intervalo","-",IF($E$10="Risco do Consumidor",$E$7+D549*$K$7,$E$7-D549*$K$7))</f>
        <v>93.700376468778487</v>
      </c>
      <c r="F549" s="87">
        <f ca="1">IF('Avaliacao de Conformidade'!$I$19&lt;&gt;"intervalo","-",IF($E$10="Risco do Consumidor",$E$8-D549*$K$8,$E$8+D549*$K$8))</f>
        <v>105.47731764927073</v>
      </c>
      <c r="G549" s="72">
        <f t="shared" ca="1" si="25"/>
        <v>5.0024949663035681E-2</v>
      </c>
      <c r="H549" s="72">
        <f t="shared" ca="1" si="26"/>
        <v>5.0024958772271789E-2</v>
      </c>
      <c r="I549" s="72">
        <f t="shared" ca="1" si="27"/>
        <v>5.0024954217653739E-2</v>
      </c>
    </row>
    <row r="550" spans="3:9">
      <c r="C550" s="70">
        <v>535</v>
      </c>
      <c r="D550" s="73">
        <f ca="1">IF('Avaliacao de Conformidade'!$I$19&lt;&gt;"intervalo","-",IF(ABS($E$11-I548)&lt;=ABS($E$11-I549),D548+(RAND()-0.5)*$M$17/C550,D549+(RAND()-0.5)*$M$17/C550))</f>
        <v>1.6447602221875</v>
      </c>
      <c r="E550" s="87">
        <f ca="1">IF('Avaliacao de Conformidade'!$I$19&lt;&gt;"intervalo","-",IF($E$10="Risco do Consumidor",$E$7+D550*$K$7,$E$7-D550*$K$7))</f>
        <v>93.700710499921868</v>
      </c>
      <c r="F550" s="87">
        <f ca="1">IF('Avaliacao de Conformidade'!$I$19&lt;&gt;"intervalo","-",IF($E$10="Risco do Consumidor",$E$8-D550*$K$8,$E$8+D550*$K$8))</f>
        <v>105.47690938898438</v>
      </c>
      <c r="G550" s="72">
        <f t="shared" ca="1" si="25"/>
        <v>5.000963410040931E-2</v>
      </c>
      <c r="H550" s="72">
        <f t="shared" ca="1" si="26"/>
        <v>5.0009643217487111E-2</v>
      </c>
      <c r="I550" s="72">
        <f t="shared" ca="1" si="27"/>
        <v>5.0009638658948211E-2</v>
      </c>
    </row>
    <row r="551" spans="3:9">
      <c r="C551" s="70">
        <v>536</v>
      </c>
      <c r="D551" s="73">
        <f ca="1">IF('Avaliacao de Conformidade'!$I$19&lt;&gt;"intervalo","-",IF(ABS($E$11-I549)&lt;=ABS($E$11-I550),D549+(RAND()-0.5)*$M$17/C551,D550+(RAND()-0.5)*$M$17/C551))</f>
        <v>1.6448144740441277</v>
      </c>
      <c r="E551" s="87">
        <f ca="1">IF('Avaliacao de Conformidade'!$I$19&lt;&gt;"intervalo","-",IF($E$10="Risco do Consumidor",$E$7+D551*$K$7,$E$7-D551*$K$7))</f>
        <v>93.700832566599288</v>
      </c>
      <c r="F551" s="87">
        <f ca="1">IF('Avaliacao de Conformidade'!$I$19&lt;&gt;"intervalo","-",IF($E$10="Risco do Consumidor",$E$8-D551*$K$8,$E$8+D551*$K$8))</f>
        <v>105.47676019637865</v>
      </c>
      <c r="G551" s="72">
        <f t="shared" ca="1" si="25"/>
        <v>5.0004038190418161E-2</v>
      </c>
      <c r="H551" s="72">
        <f t="shared" ca="1" si="26"/>
        <v>5.0004047310363203E-2</v>
      </c>
      <c r="I551" s="72">
        <f t="shared" ca="1" si="27"/>
        <v>5.0004042750390679E-2</v>
      </c>
    </row>
    <row r="552" spans="3:9">
      <c r="C552" s="70">
        <v>537</v>
      </c>
      <c r="D552" s="73">
        <f ca="1">IF('Avaliacao de Conformidade'!$I$19&lt;&gt;"intervalo","-",IF(ABS($E$11-I550)&lt;=ABS($E$11-I551),D550+(RAND()-0.5)*$M$17/C552,D551+(RAND()-0.5)*$M$17/C552))</f>
        <v>1.6447025142163241</v>
      </c>
      <c r="E552" s="87">
        <f ca="1">IF('Avaliacao de Conformidade'!$I$19&lt;&gt;"intervalo","-",IF($E$10="Risco do Consumidor",$E$7+D552*$K$7,$E$7-D552*$K$7))</f>
        <v>93.70058065698673</v>
      </c>
      <c r="F552" s="87">
        <f ca="1">IF('Avaliacao de Conformidade'!$I$19&lt;&gt;"intervalo","-",IF($E$10="Risco do Consumidor",$E$8-D552*$K$8,$E$8+D552*$K$8))</f>
        <v>105.4770680859051</v>
      </c>
      <c r="G552" s="72">
        <f t="shared" ca="1" si="25"/>
        <v>5.0015587045931308E-2</v>
      </c>
      <c r="H552" s="72">
        <f t="shared" ca="1" si="26"/>
        <v>5.0015596159960131E-2</v>
      </c>
      <c r="I552" s="72">
        <f t="shared" ca="1" si="27"/>
        <v>5.0015591602945719E-2</v>
      </c>
    </row>
    <row r="553" spans="3:9">
      <c r="C553" s="70">
        <v>538</v>
      </c>
      <c r="D553" s="73">
        <f ca="1">IF('Avaliacao de Conformidade'!$I$19&lt;&gt;"intervalo","-",IF(ABS($E$11-I551)&lt;=ABS($E$11-I552),D551+(RAND()-0.5)*$M$17/C553,D552+(RAND()-0.5)*$M$17/C553))</f>
        <v>1.644781381179657</v>
      </c>
      <c r="E553" s="87">
        <f ca="1">IF('Avaliacao de Conformidade'!$I$19&lt;&gt;"intervalo","-",IF($E$10="Risco do Consumidor",$E$7+D553*$K$7,$E$7-D553*$K$7))</f>
        <v>93.700758107654224</v>
      </c>
      <c r="F553" s="87">
        <f ca="1">IF('Avaliacao de Conformidade'!$I$19&lt;&gt;"intervalo","-",IF($E$10="Risco do Consumidor",$E$8-D553*$K$8,$E$8+D553*$K$8))</f>
        <v>105.47685120175595</v>
      </c>
      <c r="G553" s="72">
        <f t="shared" ca="1" si="25"/>
        <v>5.0007451556891298E-2</v>
      </c>
      <c r="H553" s="72">
        <f t="shared" ca="1" si="26"/>
        <v>5.0007460675087365E-2</v>
      </c>
      <c r="I553" s="72">
        <f t="shared" ca="1" si="27"/>
        <v>5.0007456115989335E-2</v>
      </c>
    </row>
    <row r="554" spans="3:9">
      <c r="C554" s="70">
        <v>539</v>
      </c>
      <c r="D554" s="73">
        <f ca="1">IF('Avaliacao de Conformidade'!$I$19&lt;&gt;"intervalo","-",IF(ABS($E$11-I552)&lt;=ABS($E$11-I553),D552+(RAND()-0.5)*$M$17/C554,D553+(RAND()-0.5)*$M$17/C554))</f>
        <v>1.6448232103050542</v>
      </c>
      <c r="E554" s="87">
        <f ca="1">IF('Avaliacao de Conformidade'!$I$19&lt;&gt;"intervalo","-",IF($E$10="Risco do Consumidor",$E$7+D554*$K$7,$E$7-D554*$K$7))</f>
        <v>93.700852223186374</v>
      </c>
      <c r="F554" s="87">
        <f ca="1">IF('Avaliacao de Conformidade'!$I$19&lt;&gt;"intervalo","-",IF($E$10="Risco do Consumidor",$E$8-D554*$K$8,$E$8+D554*$K$8))</f>
        <v>105.4767361716611</v>
      </c>
      <c r="G554" s="72">
        <f t="shared" ca="1" si="25"/>
        <v>5.0003137118999459E-2</v>
      </c>
      <c r="H554" s="72">
        <f t="shared" ca="1" si="26"/>
        <v>5.0003146239406306E-2</v>
      </c>
      <c r="I554" s="72">
        <f t="shared" ca="1" si="27"/>
        <v>5.0003141679202882E-2</v>
      </c>
    </row>
    <row r="555" spans="3:9">
      <c r="C555" s="70">
        <v>540</v>
      </c>
      <c r="D555" s="73">
        <f ca="1">IF('Avaliacao de Conformidade'!$I$19&lt;&gt;"intervalo","-",IF(ABS($E$11-I553)&lt;=ABS($E$11-I554),D553+(RAND()-0.5)*$M$17/C555,D554+(RAND()-0.5)*$M$17/C555))</f>
        <v>1.6446974096783571</v>
      </c>
      <c r="E555" s="87">
        <f ca="1">IF('Avaliacao de Conformidade'!$I$19&lt;&gt;"intervalo","-",IF($E$10="Risco do Consumidor",$E$7+D555*$K$7,$E$7-D555*$K$7))</f>
        <v>93.700569171776309</v>
      </c>
      <c r="F555" s="87">
        <f ca="1">IF('Avaliacao de Conformidade'!$I$19&lt;&gt;"intervalo","-",IF($E$10="Risco do Consumidor",$E$8-D555*$K$8,$E$8+D555*$K$8))</f>
        <v>105.47708212338452</v>
      </c>
      <c r="G555" s="72">
        <f t="shared" ca="1" si="25"/>
        <v>5.001611363879991E-2</v>
      </c>
      <c r="H555" s="72">
        <f t="shared" ca="1" si="26"/>
        <v>5.0016122752559566E-2</v>
      </c>
      <c r="I555" s="72">
        <f t="shared" ca="1" si="27"/>
        <v>5.0016118195679735E-2</v>
      </c>
    </row>
    <row r="556" spans="3:9">
      <c r="C556" s="70">
        <v>541</v>
      </c>
      <c r="D556" s="73">
        <f ca="1">IF('Avaliacao de Conformidade'!$I$19&lt;&gt;"intervalo","-",IF(ABS($E$11-I554)&lt;=ABS($E$11-I555),D554+(RAND()-0.5)*$M$17/C556,D555+(RAND()-0.5)*$M$17/C556))</f>
        <v>1.6446589308453377</v>
      </c>
      <c r="E556" s="87">
        <f ca="1">IF('Avaliacao de Conformidade'!$I$19&lt;&gt;"intervalo","-",IF($E$10="Risco do Consumidor",$E$7+D556*$K$7,$E$7-D556*$K$7))</f>
        <v>93.700482594402004</v>
      </c>
      <c r="F556" s="87">
        <f ca="1">IF('Avaliacao de Conformidade'!$I$19&lt;&gt;"intervalo","-",IF($E$10="Risco do Consumidor",$E$8-D556*$K$8,$E$8+D556*$K$8))</f>
        <v>105.47718794017533</v>
      </c>
      <c r="G556" s="72">
        <f t="shared" ca="1" si="25"/>
        <v>5.0020083323311988E-2</v>
      </c>
      <c r="H556" s="72">
        <f t="shared" ca="1" si="26"/>
        <v>5.0020092435038951E-2</v>
      </c>
      <c r="I556" s="72">
        <f t="shared" ca="1" si="27"/>
        <v>5.0020087879175473E-2</v>
      </c>
    </row>
    <row r="557" spans="3:9">
      <c r="C557" s="70">
        <v>542</v>
      </c>
      <c r="D557" s="73">
        <f ca="1">IF('Avaliacao de Conformidade'!$I$19&lt;&gt;"intervalo","-",IF(ABS($E$11-I555)&lt;=ABS($E$11-I556),D555+(RAND()-0.5)*$M$17/C557,D556+(RAND()-0.5)*$M$17/C557))</f>
        <v>1.6448547592597349</v>
      </c>
      <c r="E557" s="87">
        <f ca="1">IF('Avaliacao de Conformidade'!$I$19&lt;&gt;"intervalo","-",IF($E$10="Risco do Consumidor",$E$7+D557*$K$7,$E$7-D557*$K$7))</f>
        <v>93.700923208334402</v>
      </c>
      <c r="F557" s="87">
        <f ca="1">IF('Avaliacao de Conformidade'!$I$19&lt;&gt;"intervalo","-",IF($E$10="Risco do Consumidor",$E$8-D557*$K$8,$E$8+D557*$K$8))</f>
        <v>105.47664941203573</v>
      </c>
      <c r="G557" s="72">
        <f t="shared" ca="1" si="25"/>
        <v>4.9999883218988843E-2</v>
      </c>
      <c r="H557" s="72">
        <f t="shared" ca="1" si="26"/>
        <v>4.9999892341063293E-2</v>
      </c>
      <c r="I557" s="72">
        <f t="shared" ca="1" si="27"/>
        <v>4.9999887780026064E-2</v>
      </c>
    </row>
    <row r="558" spans="3:9">
      <c r="C558" s="70">
        <v>543</v>
      </c>
      <c r="D558" s="73">
        <f ca="1">IF('Avaliacao de Conformidade'!$I$19&lt;&gt;"intervalo","-",IF(ABS($E$11-I556)&lt;=ABS($E$11-I557),D556+(RAND()-0.5)*$M$17/C558,D557+(RAND()-0.5)*$M$17/C558))</f>
        <v>1.6449739073049401</v>
      </c>
      <c r="E558" s="87">
        <f ca="1">IF('Avaliacao de Conformidade'!$I$19&lt;&gt;"intervalo","-",IF($E$10="Risco do Consumidor",$E$7+D558*$K$7,$E$7-D558*$K$7))</f>
        <v>93.701191291436118</v>
      </c>
      <c r="F558" s="87">
        <f ca="1">IF('Avaliacao de Conformidade'!$I$19&lt;&gt;"intervalo","-",IF($E$10="Risco do Consumidor",$E$8-D558*$K$8,$E$8+D558*$K$8))</f>
        <v>105.47632175491141</v>
      </c>
      <c r="G558" s="72">
        <f t="shared" ca="1" si="25"/>
        <v>4.9987596036031055E-2</v>
      </c>
      <c r="H558" s="72">
        <f t="shared" ca="1" si="26"/>
        <v>4.9987605164406999E-2</v>
      </c>
      <c r="I558" s="72">
        <f t="shared" ca="1" si="27"/>
        <v>4.9987600600219027E-2</v>
      </c>
    </row>
    <row r="559" spans="3:9">
      <c r="C559" s="70">
        <v>544</v>
      </c>
      <c r="D559" s="73">
        <f ca="1">IF('Avaliacao de Conformidade'!$I$19&lt;&gt;"intervalo","-",IF(ABS($E$11-I557)&lt;=ABS($E$11-I558),D557+(RAND()-0.5)*$M$17/C559,D558+(RAND()-0.5)*$M$17/C559))</f>
        <v>1.6447869504232038</v>
      </c>
      <c r="E559" s="87">
        <f ca="1">IF('Avaliacao de Conformidade'!$I$19&lt;&gt;"intervalo","-",IF($E$10="Risco do Consumidor",$E$7+D559*$K$7,$E$7-D559*$K$7))</f>
        <v>93.700770638452212</v>
      </c>
      <c r="F559" s="87">
        <f ca="1">IF('Avaliacao de Conformidade'!$I$19&lt;&gt;"intervalo","-",IF($E$10="Risco do Consumidor",$E$8-D559*$K$8,$E$8+D559*$K$8))</f>
        <v>105.47683588633619</v>
      </c>
      <c r="G559" s="72">
        <f t="shared" ca="1" si="25"/>
        <v>5.0006877103763177E-2</v>
      </c>
      <c r="H559" s="72">
        <f t="shared" ca="1" si="26"/>
        <v>5.0006886222253744E-2</v>
      </c>
      <c r="I559" s="72">
        <f t="shared" ca="1" si="27"/>
        <v>5.0006881663008457E-2</v>
      </c>
    </row>
    <row r="560" spans="3:9">
      <c r="C560" s="70">
        <v>545</v>
      </c>
      <c r="D560" s="73">
        <f ca="1">IF('Avaliacao de Conformidade'!$I$19&lt;&gt;"intervalo","-",IF(ABS($E$11-I558)&lt;=ABS($E$11-I559),D558+(RAND()-0.5)*$M$17/C560,D559+(RAND()-0.5)*$M$17/C560))</f>
        <v>1.6447591180113761</v>
      </c>
      <c r="E560" s="87">
        <f ca="1">IF('Avaliacao de Conformidade'!$I$19&lt;&gt;"intervalo","-",IF($E$10="Risco do Consumidor",$E$7+D560*$K$7,$E$7-D560*$K$7))</f>
        <v>93.700708015525592</v>
      </c>
      <c r="F560" s="87">
        <f ca="1">IF('Avaliacao de Conformidade'!$I$19&lt;&gt;"intervalo","-",IF($E$10="Risco do Consumidor",$E$8-D560*$K$8,$E$8+D560*$K$8))</f>
        <v>105.47691242546871</v>
      </c>
      <c r="G560" s="72">
        <f t="shared" ca="1" si="25"/>
        <v>5.0009747997921274E-2</v>
      </c>
      <c r="H560" s="72">
        <f t="shared" ca="1" si="26"/>
        <v>5.0009757114940406E-2</v>
      </c>
      <c r="I560" s="72">
        <f t="shared" ca="1" si="27"/>
        <v>5.0009752556430837E-2</v>
      </c>
    </row>
    <row r="561" spans="3:9">
      <c r="C561" s="70">
        <v>546</v>
      </c>
      <c r="D561" s="73">
        <f ca="1">IF('Avaliacao de Conformidade'!$I$19&lt;&gt;"intervalo","-",IF(ABS($E$11-I559)&lt;=ABS($E$11-I560),D559+(RAND()-0.5)*$M$17/C561,D560+(RAND()-0.5)*$M$17/C561))</f>
        <v>1.644885714505312</v>
      </c>
      <c r="E561" s="87">
        <f ca="1">IF('Avaliacao de Conformidade'!$I$19&lt;&gt;"intervalo","-",IF($E$10="Risco do Consumidor",$E$7+D561*$K$7,$E$7-D561*$K$7))</f>
        <v>93.700992857636948</v>
      </c>
      <c r="F561" s="87">
        <f ca="1">IF('Avaliacao de Conformidade'!$I$19&lt;&gt;"intervalo","-",IF($E$10="Risco do Consumidor",$E$8-D561*$K$8,$E$8+D561*$K$8))</f>
        <v>105.47656428511038</v>
      </c>
      <c r="G561" s="72">
        <f t="shared" ca="1" si="25"/>
        <v>4.9996690717136923E-2</v>
      </c>
      <c r="H561" s="72">
        <f t="shared" ca="1" si="26"/>
        <v>4.9996699840847744E-2</v>
      </c>
      <c r="I561" s="72">
        <f t="shared" ca="1" si="27"/>
        <v>4.9996695278992337E-2</v>
      </c>
    </row>
    <row r="562" spans="3:9">
      <c r="C562" s="70">
        <v>547</v>
      </c>
      <c r="D562" s="73">
        <f ca="1">IF('Avaliacao de Conformidade'!$I$19&lt;&gt;"intervalo","-",IF(ABS($E$11-I560)&lt;=ABS($E$11-I561),D560+(RAND()-0.5)*$M$17/C562,D561+(RAND()-0.5)*$M$17/C562))</f>
        <v>1.644788236074243</v>
      </c>
      <c r="E562" s="87">
        <f ca="1">IF('Avaliacao de Conformidade'!$I$19&lt;&gt;"intervalo","-",IF($E$10="Risco do Consumidor",$E$7+D562*$K$7,$E$7-D562*$K$7))</f>
        <v>93.700773531167044</v>
      </c>
      <c r="F562" s="87">
        <f ca="1">IF('Avaliacao de Conformidade'!$I$19&lt;&gt;"intervalo","-",IF($E$10="Risco do Consumidor",$E$8-D562*$K$8,$E$8+D562*$K$8))</f>
        <v>105.47683235079583</v>
      </c>
      <c r="G562" s="72">
        <f t="shared" ca="1" si="25"/>
        <v>5.0006744492917657E-2</v>
      </c>
      <c r="H562" s="72">
        <f t="shared" ca="1" si="26"/>
        <v>5.0006753611475829E-2</v>
      </c>
      <c r="I562" s="72">
        <f t="shared" ca="1" si="27"/>
        <v>5.0006749052196743E-2</v>
      </c>
    </row>
    <row r="563" spans="3:9">
      <c r="C563" s="70">
        <v>548</v>
      </c>
      <c r="D563" s="73">
        <f ca="1">IF('Avaliacao de Conformidade'!$I$19&lt;&gt;"intervalo","-",IF(ABS($E$11-I561)&lt;=ABS($E$11-I562),D561+(RAND()-0.5)*$M$17/C563,D562+(RAND()-0.5)*$M$17/C563))</f>
        <v>1.6447745429787031</v>
      </c>
      <c r="E563" s="87">
        <f ca="1">IF('Avaliacao de Conformidade'!$I$19&lt;&gt;"intervalo","-",IF($E$10="Risco do Consumidor",$E$7+D563*$K$7,$E$7-D563*$K$7))</f>
        <v>93.700742721702085</v>
      </c>
      <c r="F563" s="87">
        <f ca="1">IF('Avaliacao de Conformidade'!$I$19&lt;&gt;"intervalo","-",IF($E$10="Risco do Consumidor",$E$8-D563*$K$8,$E$8+D563*$K$8))</f>
        <v>105.47687000680857</v>
      </c>
      <c r="G563" s="72">
        <f t="shared" ca="1" si="25"/>
        <v>5.0008156906904036E-2</v>
      </c>
      <c r="H563" s="72">
        <f t="shared" ca="1" si="26"/>
        <v>5.0008166024738822E-2</v>
      </c>
      <c r="I563" s="72">
        <f t="shared" ca="1" si="27"/>
        <v>5.0008161465821432E-2</v>
      </c>
    </row>
    <row r="564" spans="3:9">
      <c r="C564" s="70">
        <v>549</v>
      </c>
      <c r="D564" s="73">
        <f ca="1">IF('Avaliacao de Conformidade'!$I$19&lt;&gt;"intervalo","-",IF(ABS($E$11-I562)&lt;=ABS($E$11-I563),D562+(RAND()-0.5)*$M$17/C564,D563+(RAND()-0.5)*$M$17/C564))</f>
        <v>1.6448353553401922</v>
      </c>
      <c r="E564" s="87">
        <f ca="1">IF('Avaliacao de Conformidade'!$I$19&lt;&gt;"intervalo","-",IF($E$10="Risco do Consumidor",$E$7+D564*$K$7,$E$7-D564*$K$7))</f>
        <v>93.700879549515435</v>
      </c>
      <c r="F564" s="87">
        <f ca="1">IF('Avaliacao de Conformidade'!$I$19&lt;&gt;"intervalo","-",IF($E$10="Risco do Consumidor",$E$8-D564*$K$8,$E$8+D564*$K$8))</f>
        <v>105.47670277281448</v>
      </c>
      <c r="G564" s="72">
        <f t="shared" ca="1" si="25"/>
        <v>5.000188448286573E-2</v>
      </c>
      <c r="H564" s="72">
        <f t="shared" ca="1" si="26"/>
        <v>5.000189360391484E-2</v>
      </c>
      <c r="I564" s="72">
        <f t="shared" ca="1" si="27"/>
        <v>5.0001889043390285E-2</v>
      </c>
    </row>
    <row r="565" spans="3:9">
      <c r="C565" s="70">
        <v>550</v>
      </c>
      <c r="D565" s="73">
        <f ca="1">IF('Avaliacao de Conformidade'!$I$19&lt;&gt;"intervalo","-",IF(ABS($E$11-I563)&lt;=ABS($E$11-I564),D563+(RAND()-0.5)*$M$17/C565,D564+(RAND()-0.5)*$M$17/C565))</f>
        <v>1.6446618156005295</v>
      </c>
      <c r="E565" s="87">
        <f ca="1">IF('Avaliacao de Conformidade'!$I$19&lt;&gt;"intervalo","-",IF($E$10="Risco do Consumidor",$E$7+D565*$K$7,$E$7-D565*$K$7))</f>
        <v>93.700489085101196</v>
      </c>
      <c r="F565" s="87">
        <f ca="1">IF('Avaliacao de Conformidade'!$I$19&lt;&gt;"intervalo","-",IF($E$10="Risco do Consumidor",$E$8-D565*$K$8,$E$8+D565*$K$8))</f>
        <v>105.47718000709854</v>
      </c>
      <c r="G565" s="72">
        <f t="shared" ca="1" si="25"/>
        <v>5.0019785707653759E-2</v>
      </c>
      <c r="H565" s="72">
        <f t="shared" ca="1" si="26"/>
        <v>5.001979481953308E-2</v>
      </c>
      <c r="I565" s="72">
        <f t="shared" ca="1" si="27"/>
        <v>5.0019790263593419E-2</v>
      </c>
    </row>
    <row r="566" spans="3:9">
      <c r="C566" s="70">
        <v>551</v>
      </c>
      <c r="D566" s="73">
        <f ca="1">IF('Avaliacao de Conformidade'!$I$19&lt;&gt;"intervalo","-",IF(ABS($E$11-I564)&lt;=ABS($E$11-I565),D564+(RAND()-0.5)*$M$17/C566,D565+(RAND()-0.5)*$M$17/C566))</f>
        <v>1.6447358686631788</v>
      </c>
      <c r="E566" s="87">
        <f ca="1">IF('Avaliacao de Conformidade'!$I$19&lt;&gt;"intervalo","-",IF($E$10="Risco do Consumidor",$E$7+D566*$K$7,$E$7-D566*$K$7))</f>
        <v>93.700655704492149</v>
      </c>
      <c r="F566" s="87">
        <f ca="1">IF('Avaliacao de Conformidade'!$I$19&lt;&gt;"intervalo","-",IF($E$10="Risco do Consumidor",$E$8-D566*$K$8,$E$8+D566*$K$8))</f>
        <v>105.47697636117626</v>
      </c>
      <c r="G566" s="72">
        <f t="shared" ca="1" si="25"/>
        <v>5.0012146252959501E-2</v>
      </c>
      <c r="H566" s="72">
        <f t="shared" ca="1" si="26"/>
        <v>5.0012155368750276E-2</v>
      </c>
      <c r="I566" s="72">
        <f t="shared" ca="1" si="27"/>
        <v>5.0012150810854888E-2</v>
      </c>
    </row>
    <row r="567" spans="3:9">
      <c r="C567" s="70">
        <v>552</v>
      </c>
      <c r="D567" s="73">
        <f ca="1">IF('Avaliacao de Conformidade'!$I$19&lt;&gt;"intervalo","-",IF(ABS($E$11-I565)&lt;=ABS($E$11-I566),D565+(RAND()-0.5)*$M$17/C567,D566+(RAND()-0.5)*$M$17/C567))</f>
        <v>1.6446265420919302</v>
      </c>
      <c r="E567" s="87">
        <f ca="1">IF('Avaliacao de Conformidade'!$I$19&lt;&gt;"intervalo","-",IF($E$10="Risco do Consumidor",$E$7+D567*$K$7,$E$7-D567*$K$7))</f>
        <v>93.70040971970684</v>
      </c>
      <c r="F567" s="87">
        <f ca="1">IF('Avaliacao de Conformidade'!$I$19&lt;&gt;"intervalo","-",IF($E$10="Risco do Consumidor",$E$8-D567*$K$8,$E$8+D567*$K$8))</f>
        <v>105.47727700924719</v>
      </c>
      <c r="G567" s="72">
        <f t="shared" ca="1" si="25"/>
        <v>5.0023424917005593E-2</v>
      </c>
      <c r="H567" s="72">
        <f t="shared" ca="1" si="26"/>
        <v>5.0023434027022105E-2</v>
      </c>
      <c r="I567" s="72">
        <f t="shared" ca="1" si="27"/>
        <v>5.0023429472013853E-2</v>
      </c>
    </row>
    <row r="568" spans="3:9">
      <c r="C568" s="70">
        <v>553</v>
      </c>
      <c r="D568" s="73">
        <f ca="1">IF('Avaliacao de Conformidade'!$I$19&lt;&gt;"intervalo","-",IF(ABS($E$11-I566)&lt;=ABS($E$11-I567),D566+(RAND()-0.5)*$M$17/C568,D567+(RAND()-0.5)*$M$17/C568))</f>
        <v>1.6447924433796628</v>
      </c>
      <c r="E568" s="87">
        <f ca="1">IF('Avaliacao de Conformidade'!$I$19&lt;&gt;"intervalo","-",IF($E$10="Risco do Consumidor",$E$7+D568*$K$7,$E$7-D568*$K$7))</f>
        <v>93.700782997604236</v>
      </c>
      <c r="F568" s="87">
        <f ca="1">IF('Avaliacao de Conformidade'!$I$19&lt;&gt;"intervalo","-",IF($E$10="Risco do Consumidor",$E$8-D568*$K$8,$E$8+D568*$K$8))</f>
        <v>105.47682078070592</v>
      </c>
      <c r="G568" s="72">
        <f t="shared" ca="1" si="25"/>
        <v>5.0006310524607113E-2</v>
      </c>
      <c r="H568" s="72">
        <f t="shared" ca="1" si="26"/>
        <v>5.0006319643387129E-2</v>
      </c>
      <c r="I568" s="72">
        <f t="shared" ca="1" si="27"/>
        <v>5.0006315083997124E-2</v>
      </c>
    </row>
    <row r="569" spans="3:9">
      <c r="C569" s="70">
        <v>554</v>
      </c>
      <c r="D569" s="73">
        <f ca="1">IF('Avaliacao de Conformidade'!$I$19&lt;&gt;"intervalo","-",IF(ABS($E$11-I567)&lt;=ABS($E$11-I568),D567+(RAND()-0.5)*$M$17/C569,D568+(RAND()-0.5)*$M$17/C569))</f>
        <v>1.644820146158563</v>
      </c>
      <c r="E569" s="87">
        <f ca="1">IF('Avaliacao de Conformidade'!$I$19&lt;&gt;"intervalo","-",IF($E$10="Risco do Consumidor",$E$7+D569*$K$7,$E$7-D569*$K$7))</f>
        <v>93.700845328856772</v>
      </c>
      <c r="F569" s="87">
        <f ca="1">IF('Avaliacao de Conformidade'!$I$19&lt;&gt;"intervalo","-",IF($E$10="Risco do Consumidor",$E$8-D569*$K$8,$E$8+D569*$K$8))</f>
        <v>105.47674459806396</v>
      </c>
      <c r="G569" s="72">
        <f t="shared" ca="1" si="25"/>
        <v>5.0003453158317397E-2</v>
      </c>
      <c r="H569" s="72">
        <f t="shared" ca="1" si="26"/>
        <v>5.0003462278562713E-2</v>
      </c>
      <c r="I569" s="72">
        <f t="shared" ca="1" si="27"/>
        <v>5.0003457718440059E-2</v>
      </c>
    </row>
    <row r="570" spans="3:9">
      <c r="C570" s="70">
        <v>555</v>
      </c>
      <c r="D570" s="73">
        <f ca="1">IF('Avaliacao de Conformidade'!$I$19&lt;&gt;"intervalo","-",IF(ABS($E$11-I568)&lt;=ABS($E$11-I569),D568+(RAND()-0.5)*$M$17/C570,D569+(RAND()-0.5)*$M$17/C570))</f>
        <v>1.6449199275850594</v>
      </c>
      <c r="E570" s="87">
        <f ca="1">IF('Avaliacao de Conformidade'!$I$19&lt;&gt;"intervalo","-",IF($E$10="Risco do Consumidor",$E$7+D570*$K$7,$E$7-D570*$K$7))</f>
        <v>93.701069837066385</v>
      </c>
      <c r="F570" s="87">
        <f ca="1">IF('Avaliacao de Conformidade'!$I$19&lt;&gt;"intervalo","-",IF($E$10="Risco do Consumidor",$E$8-D570*$K$8,$E$8+D570*$K$8))</f>
        <v>105.47647019914109</v>
      </c>
      <c r="G570" s="72">
        <f t="shared" ca="1" si="25"/>
        <v>4.9993162414763162E-2</v>
      </c>
      <c r="H570" s="72">
        <f t="shared" ca="1" si="26"/>
        <v>4.9993171540284063E-2</v>
      </c>
      <c r="I570" s="72">
        <f t="shared" ca="1" si="27"/>
        <v>4.9993166977523609E-2</v>
      </c>
    </row>
    <row r="571" spans="3:9">
      <c r="C571" s="70">
        <v>556</v>
      </c>
      <c r="D571" s="73">
        <f ca="1">IF('Avaliacao de Conformidade'!$I$19&lt;&gt;"intervalo","-",IF(ABS($E$11-I569)&lt;=ABS($E$11-I570),D569+(RAND()-0.5)*$M$17/C571,D570+(RAND()-0.5)*$M$17/C571))</f>
        <v>1.6446586048801779</v>
      </c>
      <c r="E571" s="87">
        <f ca="1">IF('Avaliacao de Conformidade'!$I$19&lt;&gt;"intervalo","-",IF($E$10="Risco do Consumidor",$E$7+D571*$K$7,$E$7-D571*$K$7))</f>
        <v>93.700481860980403</v>
      </c>
      <c r="F571" s="87">
        <f ca="1">IF('Avaliacao de Conformidade'!$I$19&lt;&gt;"intervalo","-",IF($E$10="Risco do Consumidor",$E$8-D571*$K$8,$E$8+D571*$K$8))</f>
        <v>105.47718883657951</v>
      </c>
      <c r="G571" s="72">
        <f t="shared" ca="1" si="25"/>
        <v>5.0020116952713439E-2</v>
      </c>
      <c r="H571" s="72">
        <f t="shared" ca="1" si="26"/>
        <v>5.0020126064423444E-2</v>
      </c>
      <c r="I571" s="72">
        <f t="shared" ca="1" si="27"/>
        <v>5.0020121508568438E-2</v>
      </c>
    </row>
    <row r="572" spans="3:9">
      <c r="C572" s="70">
        <v>557</v>
      </c>
      <c r="D572" s="73">
        <f ca="1">IF('Avaliacao de Conformidade'!$I$19&lt;&gt;"intervalo","-",IF(ABS($E$11-I570)&lt;=ABS($E$11-I571),D570+(RAND()-0.5)*$M$17/C572,D571+(RAND()-0.5)*$M$17/C572))</f>
        <v>1.6448150781741429</v>
      </c>
      <c r="E572" s="87">
        <f ca="1">IF('Avaliacao de Conformidade'!$I$19&lt;&gt;"intervalo","-",IF($E$10="Risco do Consumidor",$E$7+D572*$K$7,$E$7-D572*$K$7))</f>
        <v>93.700833925891828</v>
      </c>
      <c r="F572" s="87">
        <f ca="1">IF('Avaliacao de Conformidade'!$I$19&lt;&gt;"intervalo","-",IF($E$10="Risco do Consumidor",$E$8-D572*$K$8,$E$8+D572*$K$8))</f>
        <v>105.4767585350211</v>
      </c>
      <c r="G572" s="72">
        <f t="shared" ca="1" si="25"/>
        <v>5.0003975879100146E-2</v>
      </c>
      <c r="H572" s="72">
        <f t="shared" ca="1" si="26"/>
        <v>5.0003984999077253E-2</v>
      </c>
      <c r="I572" s="72">
        <f t="shared" ca="1" si="27"/>
        <v>5.0003980439088699E-2</v>
      </c>
    </row>
    <row r="573" spans="3:9">
      <c r="C573" s="70">
        <v>558</v>
      </c>
      <c r="D573" s="73">
        <f ca="1">IF('Avaliacao de Conformidade'!$I$19&lt;&gt;"intervalo","-",IF(ABS($E$11-I571)&lt;=ABS($E$11-I572),D571+(RAND()-0.5)*$M$17/C573,D572+(RAND()-0.5)*$M$17/C573))</f>
        <v>1.6446581137688936</v>
      </c>
      <c r="E573" s="87">
        <f ca="1">IF('Avaliacao de Conformidade'!$I$19&lt;&gt;"intervalo","-",IF($E$10="Risco do Consumidor",$E$7+D573*$K$7,$E$7-D573*$K$7))</f>
        <v>93.70048075598001</v>
      </c>
      <c r="F573" s="87">
        <f ca="1">IF('Avaliacao de Conformidade'!$I$19&lt;&gt;"intervalo","-",IF($E$10="Risco do Consumidor",$E$8-D573*$K$8,$E$8+D573*$K$8))</f>
        <v>105.47719018713555</v>
      </c>
      <c r="G573" s="72">
        <f t="shared" ca="1" si="25"/>
        <v>5.0020167620060493E-2</v>
      </c>
      <c r="H573" s="72">
        <f t="shared" ca="1" si="26"/>
        <v>5.0020176731744491E-2</v>
      </c>
      <c r="I573" s="72">
        <f t="shared" ca="1" si="27"/>
        <v>5.0020172175902489E-2</v>
      </c>
    </row>
    <row r="574" spans="3:9">
      <c r="C574" s="70">
        <v>559</v>
      </c>
      <c r="D574" s="73">
        <f ca="1">IF('Avaliacao de Conformidade'!$I$19&lt;&gt;"intervalo","-",IF(ABS($E$11-I572)&lt;=ABS($E$11-I573),D572+(RAND()-0.5)*$M$17/C574,D573+(RAND()-0.5)*$M$17/C574))</f>
        <v>1.6449155529118447</v>
      </c>
      <c r="E574" s="87">
        <f ca="1">IF('Avaliacao de Conformidade'!$I$19&lt;&gt;"intervalo","-",IF($E$10="Risco do Consumidor",$E$7+D574*$K$7,$E$7-D574*$K$7))</f>
        <v>93.701059994051647</v>
      </c>
      <c r="F574" s="87">
        <f ca="1">IF('Avaliacao de Conformidade'!$I$19&lt;&gt;"intervalo","-",IF($E$10="Risco do Consumidor",$E$8-D574*$K$8,$E$8+D574*$K$8))</f>
        <v>105.47648222949243</v>
      </c>
      <c r="G574" s="72">
        <f t="shared" ca="1" si="25"/>
        <v>4.9993613551907831E-2</v>
      </c>
      <c r="H574" s="72">
        <f t="shared" ca="1" si="26"/>
        <v>4.9993622677197223E-2</v>
      </c>
      <c r="I574" s="72">
        <f t="shared" ca="1" si="27"/>
        <v>4.9993618114552524E-2</v>
      </c>
    </row>
    <row r="575" spans="3:9">
      <c r="C575" s="70">
        <v>560</v>
      </c>
      <c r="D575" s="73">
        <f ca="1">IF('Avaliacao de Conformidade'!$I$19&lt;&gt;"intervalo","-",IF(ABS($E$11-I573)&lt;=ABS($E$11-I574),D573+(RAND()-0.5)*$M$17/C575,D574+(RAND()-0.5)*$M$17/C575))</f>
        <v>1.6447409606756325</v>
      </c>
      <c r="E575" s="87">
        <f ca="1">IF('Avaliacao de Conformidade'!$I$19&lt;&gt;"intervalo","-",IF($E$10="Risco do Consumidor",$E$7+D575*$K$7,$E$7-D575*$K$7))</f>
        <v>93.700667161520172</v>
      </c>
      <c r="F575" s="87">
        <f ca="1">IF('Avaliacao de Conformidade'!$I$19&lt;&gt;"intervalo","-",IF($E$10="Risco do Consumidor",$E$8-D575*$K$8,$E$8+D575*$K$8))</f>
        <v>105.476962358142</v>
      </c>
      <c r="G575" s="72">
        <f t="shared" ca="1" si="25"/>
        <v>5.0011620985465036E-2</v>
      </c>
      <c r="H575" s="72">
        <f t="shared" ca="1" si="26"/>
        <v>5.0011630101524818E-2</v>
      </c>
      <c r="I575" s="72">
        <f t="shared" ca="1" si="27"/>
        <v>5.0011625543494927E-2</v>
      </c>
    </row>
    <row r="576" spans="3:9">
      <c r="C576" s="70">
        <v>561</v>
      </c>
      <c r="D576" s="73">
        <f ca="1">IF('Avaliacao de Conformidade'!$I$19&lt;&gt;"intervalo","-",IF(ABS($E$11-I574)&lt;=ABS($E$11-I575),D574+(RAND()-0.5)*$M$17/C576,D575+(RAND()-0.5)*$M$17/C576))</f>
        <v>1.6448670021672975</v>
      </c>
      <c r="E576" s="87">
        <f ca="1">IF('Avaliacao de Conformidade'!$I$19&lt;&gt;"intervalo","-",IF($E$10="Risco do Consumidor",$E$7+D576*$K$7,$E$7-D576*$K$7))</f>
        <v>93.700950754876416</v>
      </c>
      <c r="F576" s="87">
        <f ca="1">IF('Avaliacao de Conformidade'!$I$19&lt;&gt;"intervalo","-",IF($E$10="Risco do Consumidor",$E$8-D576*$K$8,$E$8+D576*$K$8))</f>
        <v>105.47661574403993</v>
      </c>
      <c r="G576" s="72">
        <f t="shared" ca="1" si="25"/>
        <v>4.9998620553942892E-2</v>
      </c>
      <c r="H576" s="72">
        <f t="shared" ca="1" si="26"/>
        <v>4.9998629676664644E-2</v>
      </c>
      <c r="I576" s="72">
        <f t="shared" ca="1" si="27"/>
        <v>4.9998625115303771E-2</v>
      </c>
    </row>
    <row r="577" spans="3:9">
      <c r="C577" s="70">
        <v>562</v>
      </c>
      <c r="D577" s="73">
        <f ca="1">IF('Avaliacao de Conformidade'!$I$19&lt;&gt;"intervalo","-",IF(ABS($E$11-I575)&lt;=ABS($E$11-I576),D575+(RAND()-0.5)*$M$17/C577,D576+(RAND()-0.5)*$M$17/C577))</f>
        <v>1.6448147904418176</v>
      </c>
      <c r="E577" s="87">
        <f ca="1">IF('Avaliacao de Conformidade'!$I$19&lt;&gt;"intervalo","-",IF($E$10="Risco do Consumidor",$E$7+D577*$K$7,$E$7-D577*$K$7))</f>
        <v>93.700833278494088</v>
      </c>
      <c r="F577" s="87">
        <f ca="1">IF('Avaliacao de Conformidade'!$I$19&lt;&gt;"intervalo","-",IF($E$10="Risco do Consumidor",$E$8-D577*$K$8,$E$8+D577*$K$8))</f>
        <v>105.47675932628501</v>
      </c>
      <c r="G577" s="72">
        <f t="shared" ca="1" si="25"/>
        <v>5.0004005556446865E-2</v>
      </c>
      <c r="H577" s="72">
        <f t="shared" ca="1" si="26"/>
        <v>5.0004014676408623E-2</v>
      </c>
      <c r="I577" s="72">
        <f t="shared" ca="1" si="27"/>
        <v>5.0004010116427744E-2</v>
      </c>
    </row>
    <row r="578" spans="3:9">
      <c r="C578" s="70">
        <v>563</v>
      </c>
      <c r="D578" s="73">
        <f ca="1">IF('Avaliacao de Conformidade'!$I$19&lt;&gt;"intervalo","-",IF(ABS($E$11-I576)&lt;=ABS($E$11-I577),D576+(RAND()-0.5)*$M$17/C578,D577+(RAND()-0.5)*$M$17/C578))</f>
        <v>1.6447643537540737</v>
      </c>
      <c r="E578" s="87">
        <f ca="1">IF('Avaliacao de Conformidade'!$I$19&lt;&gt;"intervalo","-",IF($E$10="Risco do Consumidor",$E$7+D578*$K$7,$E$7-D578*$K$7))</f>
        <v>93.700719795946668</v>
      </c>
      <c r="F578" s="87">
        <f ca="1">IF('Avaliacao de Conformidade'!$I$19&lt;&gt;"intervalo","-",IF($E$10="Risco do Consumidor",$E$8-D578*$K$8,$E$8+D578*$K$8))</f>
        <v>105.4768980271763</v>
      </c>
      <c r="G578" s="72">
        <f t="shared" ca="1" si="25"/>
        <v>5.0009207924622844E-2</v>
      </c>
      <c r="H578" s="72">
        <f t="shared" ca="1" si="26"/>
        <v>5.0009217041919331E-2</v>
      </c>
      <c r="I578" s="72">
        <f t="shared" ca="1" si="27"/>
        <v>5.0009212483271087E-2</v>
      </c>
    </row>
    <row r="579" spans="3:9">
      <c r="C579" s="70">
        <v>564</v>
      </c>
      <c r="D579" s="73">
        <f ca="1">IF('Avaliacao de Conformidade'!$I$19&lt;&gt;"intervalo","-",IF(ABS($E$11-I577)&lt;=ABS($E$11-I578),D577+(RAND()-0.5)*$M$17/C579,D578+(RAND()-0.5)*$M$17/C579))</f>
        <v>1.6448229213116505</v>
      </c>
      <c r="E579" s="87">
        <f ca="1">IF('Avaliacao de Conformidade'!$I$19&lt;&gt;"intervalo","-",IF($E$10="Risco do Consumidor",$E$7+D579*$K$7,$E$7-D579*$K$7))</f>
        <v>93.700851572951208</v>
      </c>
      <c r="F579" s="87">
        <f ca="1">IF('Avaliacao de Conformidade'!$I$19&lt;&gt;"intervalo","-",IF($E$10="Risco do Consumidor",$E$8-D579*$K$8,$E$8+D579*$K$8))</f>
        <v>105.47673696639296</v>
      </c>
      <c r="G579" s="72">
        <f t="shared" ca="1" si="25"/>
        <v>5.0003166926017827E-2</v>
      </c>
      <c r="H579" s="72">
        <f t="shared" ca="1" si="26"/>
        <v>5.0003176046409102E-2</v>
      </c>
      <c r="I579" s="72">
        <f t="shared" ca="1" si="27"/>
        <v>5.0003171486213464E-2</v>
      </c>
    </row>
    <row r="580" spans="3:9">
      <c r="C580" s="70">
        <v>565</v>
      </c>
      <c r="D580" s="73">
        <f ca="1">IF('Avaliacao de Conformidade'!$I$19&lt;&gt;"intervalo","-",IF(ABS($E$11-I578)&lt;=ABS($E$11-I579),D578+(RAND()-0.5)*$M$17/C580,D579+(RAND()-0.5)*$M$17/C580))</f>
        <v>1.6449487326591625</v>
      </c>
      <c r="E580" s="87">
        <f ca="1">IF('Avaliacao de Conformidade'!$I$19&lt;&gt;"intervalo","-",IF($E$10="Risco do Consumidor",$E$7+D580*$K$7,$E$7-D580*$K$7))</f>
        <v>93.701134648483119</v>
      </c>
      <c r="F580" s="87">
        <f ca="1">IF('Avaliacao de Conformidade'!$I$19&lt;&gt;"intervalo","-",IF($E$10="Risco do Consumidor",$E$8-D580*$K$8,$E$8+D580*$K$8))</f>
        <v>105.47639098518731</v>
      </c>
      <c r="G580" s="72">
        <f t="shared" ca="1" si="25"/>
        <v>4.9990191979345323E-2</v>
      </c>
      <c r="H580" s="72">
        <f t="shared" ca="1" si="26"/>
        <v>4.9990201106389839E-2</v>
      </c>
      <c r="I580" s="72">
        <f t="shared" ca="1" si="27"/>
        <v>4.9990196542867585E-2</v>
      </c>
    </row>
    <row r="581" spans="3:9">
      <c r="C581" s="70">
        <v>566</v>
      </c>
      <c r="D581" s="73">
        <f ca="1">IF('Avaliacao de Conformidade'!$I$19&lt;&gt;"intervalo","-",IF(ABS($E$11-I579)&lt;=ABS($E$11-I580),D579+(RAND()-0.5)*$M$17/C581,D580+(RAND()-0.5)*$M$17/C581))</f>
        <v>1.6449378445264435</v>
      </c>
      <c r="E581" s="87">
        <f ca="1">IF('Avaliacao de Conformidade'!$I$19&lt;&gt;"intervalo","-",IF($E$10="Risco do Consumidor",$E$7+D581*$K$7,$E$7-D581*$K$7))</f>
        <v>93.701110150184505</v>
      </c>
      <c r="F581" s="87">
        <f ca="1">IF('Avaliacao de Conformidade'!$I$19&lt;&gt;"intervalo","-",IF($E$10="Risco do Consumidor",$E$8-D581*$K$8,$E$8+D581*$K$8))</f>
        <v>105.47642092755228</v>
      </c>
      <c r="G581" s="72">
        <f t="shared" ca="1" si="25"/>
        <v>4.9991314768279713E-2</v>
      </c>
      <c r="H581" s="72">
        <f t="shared" ca="1" si="26"/>
        <v>4.9991323894748377E-2</v>
      </c>
      <c r="I581" s="72">
        <f t="shared" ca="1" si="27"/>
        <v>4.9991319331514045E-2</v>
      </c>
    </row>
    <row r="582" spans="3:9">
      <c r="C582" s="70">
        <v>567</v>
      </c>
      <c r="D582" s="73">
        <f ca="1">IF('Avaliacao de Conformidade'!$I$19&lt;&gt;"intervalo","-",IF(ABS($E$11-I580)&lt;=ABS($E$11-I581),D580+(RAND()-0.5)*$M$17/C582,D581+(RAND()-0.5)*$M$17/C582))</f>
        <v>1.6448346194106802</v>
      </c>
      <c r="E582" s="87">
        <f ca="1">IF('Avaliacao de Conformidade'!$I$19&lt;&gt;"intervalo","-",IF($E$10="Risco do Consumidor",$E$7+D582*$K$7,$E$7-D582*$K$7))</f>
        <v>93.700877893674033</v>
      </c>
      <c r="F582" s="87">
        <f ca="1">IF('Avaliacao de Conformidade'!$I$19&lt;&gt;"intervalo","-",IF($E$10="Risco do Consumidor",$E$8-D582*$K$8,$E$8+D582*$K$8))</f>
        <v>105.47670479662062</v>
      </c>
      <c r="G582" s="72">
        <f t="shared" ca="1" si="25"/>
        <v>5.0001960385754246E-2</v>
      </c>
      <c r="H582" s="72">
        <f t="shared" ca="1" si="26"/>
        <v>5.0001969506764027E-2</v>
      </c>
      <c r="I582" s="72">
        <f t="shared" ca="1" si="27"/>
        <v>5.0001964946259136E-2</v>
      </c>
    </row>
    <row r="583" spans="3:9">
      <c r="C583" s="70">
        <v>568</v>
      </c>
      <c r="D583" s="73">
        <f ca="1">IF('Avaliacao de Conformidade'!$I$19&lt;&gt;"intervalo","-",IF(ABS($E$11-I581)&lt;=ABS($E$11-I582),D581+(RAND()-0.5)*$M$17/C583,D582+(RAND()-0.5)*$M$17/C583))</f>
        <v>1.6447634131528872</v>
      </c>
      <c r="E583" s="87">
        <f ca="1">IF('Avaliacao de Conformidade'!$I$19&lt;&gt;"intervalo","-",IF($E$10="Risco do Consumidor",$E$7+D583*$K$7,$E$7-D583*$K$7))</f>
        <v>93.700717679593993</v>
      </c>
      <c r="F583" s="87">
        <f ca="1">IF('Avaliacao de Conformidade'!$I$19&lt;&gt;"intervalo","-",IF($E$10="Risco do Consumidor",$E$8-D583*$K$8,$E$8+D583*$K$8))</f>
        <v>105.47690061382956</v>
      </c>
      <c r="G583" s="72">
        <f t="shared" ca="1" si="25"/>
        <v>5.000930494844949E-2</v>
      </c>
      <c r="H583" s="72">
        <f t="shared" ca="1" si="26"/>
        <v>5.0009314065695712E-2</v>
      </c>
      <c r="I583" s="72">
        <f t="shared" ca="1" si="27"/>
        <v>5.0009309507072601E-2</v>
      </c>
    </row>
    <row r="584" spans="3:9">
      <c r="C584" s="70">
        <v>569</v>
      </c>
      <c r="D584" s="73">
        <f ca="1">IF('Avaliacao de Conformidade'!$I$19&lt;&gt;"intervalo","-",IF(ABS($E$11-I582)&lt;=ABS($E$11-I583),D582+(RAND()-0.5)*$M$17/C584,D583+(RAND()-0.5)*$M$17/C584))</f>
        <v>1.6449824865481608</v>
      </c>
      <c r="E584" s="87">
        <f ca="1">IF('Avaliacao de Conformidade'!$I$19&lt;&gt;"intervalo","-",IF($E$10="Risco do Consumidor",$E$7+D584*$K$7,$E$7-D584*$K$7))</f>
        <v>93.701210594733368</v>
      </c>
      <c r="F584" s="87">
        <f ca="1">IF('Avaliacao de Conformidade'!$I$19&lt;&gt;"intervalo","-",IF($E$10="Risco do Consumidor",$E$8-D584*$K$8,$E$8+D584*$K$8))</f>
        <v>105.47629816199256</v>
      </c>
      <c r="G584" s="72">
        <f t="shared" ca="1" si="25"/>
        <v>4.9986711391575914E-2</v>
      </c>
      <c r="H584" s="72">
        <f t="shared" ca="1" si="26"/>
        <v>4.9986720520406216E-2</v>
      </c>
      <c r="I584" s="72">
        <f t="shared" ca="1" si="27"/>
        <v>4.9986715955991065E-2</v>
      </c>
    </row>
    <row r="585" spans="3:9">
      <c r="C585" s="70">
        <v>570</v>
      </c>
      <c r="D585" s="73">
        <f ca="1">IF('Avaliacao de Conformidade'!$I$19&lt;&gt;"intervalo","-",IF(ABS($E$11-I583)&lt;=ABS($E$11-I584),D583+(RAND()-0.5)*$M$17/C585,D584+(RAND()-0.5)*$M$17/C585))</f>
        <v>1.6448915776308557</v>
      </c>
      <c r="E585" s="87">
        <f ca="1">IF('Avaliacao de Conformidade'!$I$19&lt;&gt;"intervalo","-",IF($E$10="Risco do Consumidor",$E$7+D585*$K$7,$E$7-D585*$K$7))</f>
        <v>93.701006049669431</v>
      </c>
      <c r="F585" s="87">
        <f ca="1">IF('Avaliacao de Conformidade'!$I$19&lt;&gt;"intervalo","-",IF($E$10="Risco do Consumidor",$E$8-D585*$K$8,$E$8+D585*$K$8))</f>
        <v>105.47654816151515</v>
      </c>
      <c r="G585" s="72">
        <f t="shared" ca="1" si="25"/>
        <v>4.9996086054759664E-2</v>
      </c>
      <c r="H585" s="72">
        <f t="shared" ca="1" si="26"/>
        <v>4.9996095178781515E-2</v>
      </c>
      <c r="I585" s="72">
        <f t="shared" ca="1" si="27"/>
        <v>4.9996090616770586E-2</v>
      </c>
    </row>
    <row r="586" spans="3:9">
      <c r="C586" s="70">
        <v>571</v>
      </c>
      <c r="D586" s="73">
        <f ca="1">IF('Avaliacao de Conformidade'!$I$19&lt;&gt;"intervalo","-",IF(ABS($E$11-I584)&lt;=ABS($E$11-I585),D584+(RAND()-0.5)*$M$17/C586,D585+(RAND()-0.5)*$M$17/C586))</f>
        <v>1.6449832531273518</v>
      </c>
      <c r="E586" s="87">
        <f ca="1">IF('Avaliacao de Conformidade'!$I$19&lt;&gt;"intervalo","-",IF($E$10="Risco do Consumidor",$E$7+D586*$K$7,$E$7-D586*$K$7))</f>
        <v>93.701212319536538</v>
      </c>
      <c r="F586" s="87">
        <f ca="1">IF('Avaliacao de Conformidade'!$I$19&lt;&gt;"intervalo","-",IF($E$10="Risco do Consumidor",$E$8-D586*$K$8,$E$8+D586*$K$8))</f>
        <v>105.47629605389979</v>
      </c>
      <c r="G586" s="72">
        <f t="shared" ca="1" si="25"/>
        <v>4.998663234674685E-2</v>
      </c>
      <c r="H586" s="72">
        <f t="shared" ca="1" si="26"/>
        <v>4.9986641475617315E-2</v>
      </c>
      <c r="I586" s="72">
        <f t="shared" ca="1" si="27"/>
        <v>4.9986636911182082E-2</v>
      </c>
    </row>
    <row r="587" spans="3:9">
      <c r="C587" s="70">
        <v>572</v>
      </c>
      <c r="D587" s="73">
        <f ca="1">IF('Avaliacao de Conformidade'!$I$19&lt;&gt;"intervalo","-",IF(ABS($E$11-I585)&lt;=ABS($E$11-I586),D585+(RAND()-0.5)*$M$17/C587,D586+(RAND()-0.5)*$M$17/C587))</f>
        <v>1.6447867289952021</v>
      </c>
      <c r="E587" s="87">
        <f ca="1">IF('Avaliacao de Conformidade'!$I$19&lt;&gt;"intervalo","-",IF($E$10="Risco do Consumidor",$E$7+D587*$K$7,$E$7-D587*$K$7))</f>
        <v>93.7007701402392</v>
      </c>
      <c r="F587" s="87">
        <f ca="1">IF('Avaliacao de Conformidade'!$I$19&lt;&gt;"intervalo","-",IF($E$10="Risco do Consumidor",$E$8-D587*$K$8,$E$8+D587*$K$8))</f>
        <v>105.4768364952632</v>
      </c>
      <c r="G587" s="72">
        <f t="shared" ca="1" si="25"/>
        <v>5.0006899943391199E-2</v>
      </c>
      <c r="H587" s="72">
        <f t="shared" ca="1" si="26"/>
        <v>5.0006909061869893E-2</v>
      </c>
      <c r="I587" s="72">
        <f t="shared" ca="1" si="27"/>
        <v>5.0006904502630546E-2</v>
      </c>
    </row>
    <row r="588" spans="3:9">
      <c r="C588" s="70">
        <v>573</v>
      </c>
      <c r="D588" s="73">
        <f ca="1">IF('Avaliacao de Conformidade'!$I$19&lt;&gt;"intervalo","-",IF(ABS($E$11-I586)&lt;=ABS($E$11-I587),D586+(RAND()-0.5)*$M$17/C588,D587+(RAND()-0.5)*$M$17/C588))</f>
        <v>1.6449323887868106</v>
      </c>
      <c r="E588" s="87">
        <f ca="1">IF('Avaliacao de Conformidade'!$I$19&lt;&gt;"intervalo","-",IF($E$10="Risco do Consumidor",$E$7+D588*$K$7,$E$7-D588*$K$7))</f>
        <v>93.701097874770326</v>
      </c>
      <c r="F588" s="87">
        <f ca="1">IF('Avaliacao de Conformidade'!$I$19&lt;&gt;"intervalo","-",IF($E$10="Risco do Consumidor",$E$8-D588*$K$8,$E$8+D588*$K$8))</f>
        <v>105.47643593083627</v>
      </c>
      <c r="G588" s="72">
        <f t="shared" ca="1" si="25"/>
        <v>4.999187737406284E-2</v>
      </c>
      <c r="H588" s="72">
        <f t="shared" ca="1" si="26"/>
        <v>4.9991886500242763E-2</v>
      </c>
      <c r="I588" s="72">
        <f t="shared" ca="1" si="27"/>
        <v>4.9991881937152802E-2</v>
      </c>
    </row>
    <row r="589" spans="3:9">
      <c r="C589" s="70">
        <v>574</v>
      </c>
      <c r="D589" s="73">
        <f ca="1">IF('Avaliacao de Conformidade'!$I$19&lt;&gt;"intervalo","-",IF(ABS($E$11-I587)&lt;=ABS($E$11-I588),D587+(RAND()-0.5)*$M$17/C589,D588+(RAND()-0.5)*$M$17/C589))</f>
        <v>1.6446987327846212</v>
      </c>
      <c r="E589" s="87">
        <f ca="1">IF('Avaliacao de Conformidade'!$I$19&lt;&gt;"intervalo","-",IF($E$10="Risco do Consumidor",$E$7+D589*$K$7,$E$7-D589*$K$7))</f>
        <v>93.700572148765403</v>
      </c>
      <c r="F589" s="87">
        <f ca="1">IF('Avaliacao de Conformidade'!$I$19&lt;&gt;"intervalo","-",IF($E$10="Risco do Consumidor",$E$8-D589*$K$8,$E$8+D589*$K$8))</f>
        <v>105.47707848484229</v>
      </c>
      <c r="G589" s="72">
        <f t="shared" ca="1" si="25"/>
        <v>5.0015977144469877E-2</v>
      </c>
      <c r="H589" s="72">
        <f t="shared" ca="1" si="26"/>
        <v>5.0015986258299512E-2</v>
      </c>
      <c r="I589" s="72">
        <f t="shared" ca="1" si="27"/>
        <v>5.0015981701384694E-2</v>
      </c>
    </row>
    <row r="590" spans="3:9">
      <c r="C590" s="70">
        <v>575</v>
      </c>
      <c r="D590" s="73">
        <f ca="1">IF('Avaliacao de Conformidade'!$I$19&lt;&gt;"intervalo","-",IF(ABS($E$11-I588)&lt;=ABS($E$11-I589),D588+(RAND()-0.5)*$M$17/C590,D589+(RAND()-0.5)*$M$17/C590))</f>
        <v>1.6447698203810543</v>
      </c>
      <c r="E590" s="87">
        <f ca="1">IF('Avaliacao de Conformidade'!$I$19&lt;&gt;"intervalo","-",IF($E$10="Risco do Consumidor",$E$7+D590*$K$7,$E$7-D590*$K$7))</f>
        <v>93.700732095857376</v>
      </c>
      <c r="F590" s="87">
        <f ca="1">IF('Avaliacao de Conformidade'!$I$19&lt;&gt;"intervalo","-",IF($E$10="Risco do Consumidor",$E$8-D590*$K$8,$E$8+D590*$K$8))</f>
        <v>105.4768829939521</v>
      </c>
      <c r="G590" s="72">
        <f t="shared" ca="1" si="25"/>
        <v>5.000864404028986E-2</v>
      </c>
      <c r="H590" s="72">
        <f t="shared" ca="1" si="26"/>
        <v>5.0008653157875102E-2</v>
      </c>
      <c r="I590" s="72">
        <f t="shared" ca="1" si="27"/>
        <v>5.0008648599082481E-2</v>
      </c>
    </row>
    <row r="591" spans="3:9">
      <c r="C591" s="70">
        <v>576</v>
      </c>
      <c r="D591" s="73">
        <f ca="1">IF('Avaliacao de Conformidade'!$I$19&lt;&gt;"intervalo","-",IF(ABS($E$11-I589)&lt;=ABS($E$11-I590),D589+(RAND()-0.5)*$M$17/C591,D590+(RAND()-0.5)*$M$17/C591))</f>
        <v>1.6447151739157371</v>
      </c>
      <c r="E591" s="87">
        <f ca="1">IF('Avaliacao de Conformidade'!$I$19&lt;&gt;"intervalo","-",IF($E$10="Risco do Consumidor",$E$7+D591*$K$7,$E$7-D591*$K$7))</f>
        <v>93.700609141310409</v>
      </c>
      <c r="F591" s="87">
        <f ca="1">IF('Avaliacao de Conformidade'!$I$19&lt;&gt;"intervalo","-",IF($E$10="Risco do Consumidor",$E$8-D591*$K$8,$E$8+D591*$K$8))</f>
        <v>105.47703327173173</v>
      </c>
      <c r="G591" s="72">
        <f t="shared" ca="1" si="25"/>
        <v>5.0014281068762052E-2</v>
      </c>
      <c r="H591" s="72">
        <f t="shared" ca="1" si="26"/>
        <v>5.0014290183460056E-2</v>
      </c>
      <c r="I591" s="72">
        <f t="shared" ca="1" si="27"/>
        <v>5.0014285626111057E-2</v>
      </c>
    </row>
    <row r="592" spans="3:9">
      <c r="C592" s="70">
        <v>577</v>
      </c>
      <c r="D592" s="73">
        <f ca="1">IF('Avaliacao de Conformidade'!$I$19&lt;&gt;"intervalo","-",IF(ABS($E$11-I590)&lt;=ABS($E$11-I591),D590+(RAND()-0.5)*$M$17/C592,D591+(RAND()-0.5)*$M$17/C592))</f>
        <v>1.6449086865475862</v>
      </c>
      <c r="E592" s="87">
        <f ca="1">IF('Avaliacao de Conformidade'!$I$19&lt;&gt;"intervalo","-",IF($E$10="Risco do Consumidor",$E$7+D592*$K$7,$E$7-D592*$K$7))</f>
        <v>93.701044544732071</v>
      </c>
      <c r="F592" s="87">
        <f ca="1">IF('Avaliacao de Conformidade'!$I$19&lt;&gt;"intervalo","-",IF($E$10="Risco do Consumidor",$E$8-D592*$K$8,$E$8+D592*$K$8))</f>
        <v>105.47650111199414</v>
      </c>
      <c r="G592" s="72">
        <f t="shared" ref="G592:G655" ca="1" si="28">IF(E592="-","-",IF($G$13="Risco do Consumidor",_xlfn.NORM.DIST($E$7,E592,$K$7,TRUE)+(1-_xlfn.NORM.DIST($E$8,E592,$K$7,TRUE)),(_xlfn.NORM.DIST($E$8,E592,$K$7,TRUE)-_xlfn.NORM.DIST($E$7,E592,$K$7,TRUE))))</f>
        <v>4.999432165065034E-2</v>
      </c>
      <c r="H592" s="72">
        <f t="shared" ref="H592:H655" ca="1" si="29">IF(F592="-","-",IF($G$13="Risco do Consumidor",_xlfn.NORM.DIST($E$7,F592,$K$8,TRUE)+(1-_xlfn.NORM.DIST($E$8,F592,$K$8,TRUE)),(_xlfn.NORM.DIST($E$8,F592,$K$8,TRUE)-_xlfn.NORM.DIST($E$7,F592,$K$8,TRUE))))</f>
        <v>4.9994330775576606E-2</v>
      </c>
      <c r="I592" s="72">
        <f t="shared" ref="I592:I655" ca="1" si="30">IF(COUNT(G592:H592)=0,"-",AVERAGE(G592:H592))</f>
        <v>4.9994326213113477E-2</v>
      </c>
    </row>
    <row r="593" spans="3:9">
      <c r="C593" s="70">
        <v>578</v>
      </c>
      <c r="D593" s="73">
        <f ca="1">IF('Avaliacao de Conformidade'!$I$19&lt;&gt;"intervalo","-",IF(ABS($E$11-I591)&lt;=ABS($E$11-I592),D591+(RAND()-0.5)*$M$17/C593,D592+(RAND()-0.5)*$M$17/C593))</f>
        <v>1.6449317633776062</v>
      </c>
      <c r="E593" s="87">
        <f ca="1">IF('Avaliacao de Conformidade'!$I$19&lt;&gt;"intervalo","-",IF($E$10="Risco do Consumidor",$E$7+D593*$K$7,$E$7-D593*$K$7))</f>
        <v>93.701096467599612</v>
      </c>
      <c r="F593" s="87">
        <f ca="1">IF('Avaliacao de Conformidade'!$I$19&lt;&gt;"intervalo","-",IF($E$10="Risco do Consumidor",$E$8-D593*$K$8,$E$8+D593*$K$8))</f>
        <v>105.47643765071159</v>
      </c>
      <c r="G593" s="72">
        <f t="shared" ca="1" si="28"/>
        <v>4.9991941867719006E-2</v>
      </c>
      <c r="H593" s="72">
        <f t="shared" ca="1" si="29"/>
        <v>4.9991950993865761E-2</v>
      </c>
      <c r="I593" s="72">
        <f t="shared" ca="1" si="30"/>
        <v>4.9991946430792383E-2</v>
      </c>
    </row>
    <row r="594" spans="3:9">
      <c r="C594" s="70">
        <v>579</v>
      </c>
      <c r="D594" s="73">
        <f ca="1">IF('Avaliacao de Conformidade'!$I$19&lt;&gt;"intervalo","-",IF(ABS($E$11-I592)&lt;=ABS($E$11-I593),D592+(RAND()-0.5)*$M$17/C594,D593+(RAND()-0.5)*$M$17/C594))</f>
        <v>1.6448063103149173</v>
      </c>
      <c r="E594" s="87">
        <f ca="1">IF('Avaliacao de Conformidade'!$I$19&lt;&gt;"intervalo","-",IF($E$10="Risco do Consumidor",$E$7+D594*$K$7,$E$7-D594*$K$7))</f>
        <v>93.700814198208562</v>
      </c>
      <c r="F594" s="87">
        <f ca="1">IF('Avaliacao de Conformidade'!$I$19&lt;&gt;"intervalo","-",IF($E$10="Risco do Consumidor",$E$8-D594*$K$8,$E$8+D594*$K$8))</f>
        <v>105.47678264663398</v>
      </c>
      <c r="G594" s="72">
        <f t="shared" ca="1" si="28"/>
        <v>5.0004880221736291E-2</v>
      </c>
      <c r="H594" s="72">
        <f t="shared" ca="1" si="29"/>
        <v>5.0004889341249692E-2</v>
      </c>
      <c r="I594" s="72">
        <f t="shared" ca="1" si="30"/>
        <v>5.0004884781492995E-2</v>
      </c>
    </row>
    <row r="595" spans="3:9">
      <c r="C595" s="70">
        <v>580</v>
      </c>
      <c r="D595" s="73">
        <f ca="1">IF('Avaliacao de Conformidade'!$I$19&lt;&gt;"intervalo","-",IF(ABS($E$11-I593)&lt;=ABS($E$11-I594),D593+(RAND()-0.5)*$M$17/C595,D594+(RAND()-0.5)*$M$17/C595))</f>
        <v>1.6448843958672135</v>
      </c>
      <c r="E595" s="87">
        <f ca="1">IF('Avaliacao de Conformidade'!$I$19&lt;&gt;"intervalo","-",IF($E$10="Risco do Consumidor",$E$7+D595*$K$7,$E$7-D595*$K$7))</f>
        <v>93.700989890701237</v>
      </c>
      <c r="F595" s="87">
        <f ca="1">IF('Avaliacao de Conformidade'!$I$19&lt;&gt;"intervalo","-",IF($E$10="Risco do Consumidor",$E$8-D595*$K$8,$E$8+D595*$K$8))</f>
        <v>105.47656791136517</v>
      </c>
      <c r="G595" s="72">
        <f t="shared" ca="1" si="28"/>
        <v>4.9996826708690802E-2</v>
      </c>
      <c r="H595" s="72">
        <f t="shared" ca="1" si="29"/>
        <v>4.9996835832332921E-2</v>
      </c>
      <c r="I595" s="72">
        <f t="shared" ca="1" si="30"/>
        <v>4.9996831270511861E-2</v>
      </c>
    </row>
    <row r="596" spans="3:9">
      <c r="C596" s="70">
        <v>581</v>
      </c>
      <c r="D596" s="73">
        <f ca="1">IF('Avaliacao de Conformidade'!$I$19&lt;&gt;"intervalo","-",IF(ABS($E$11-I594)&lt;=ABS($E$11-I595),D594+(RAND()-0.5)*$M$17/C596,D595+(RAND()-0.5)*$M$17/C596))</f>
        <v>1.6449506709980082</v>
      </c>
      <c r="E596" s="87">
        <f ca="1">IF('Avaliacao de Conformidade'!$I$19&lt;&gt;"intervalo","-",IF($E$10="Risco do Consumidor",$E$7+D596*$K$7,$E$7-D596*$K$7))</f>
        <v>93.701139009745518</v>
      </c>
      <c r="F596" s="87">
        <f ca="1">IF('Avaliacao de Conformidade'!$I$19&lt;&gt;"intervalo","-",IF($E$10="Risco do Consumidor",$E$8-D596*$K$8,$E$8+D596*$K$8))</f>
        <v>105.47638565475548</v>
      </c>
      <c r="G596" s="72">
        <f t="shared" ca="1" si="28"/>
        <v>4.9989992099117711E-2</v>
      </c>
      <c r="H596" s="72">
        <f t="shared" ca="1" si="29"/>
        <v>4.999000122626434E-2</v>
      </c>
      <c r="I596" s="72">
        <f t="shared" ca="1" si="30"/>
        <v>4.9989996662691022E-2</v>
      </c>
    </row>
    <row r="597" spans="3:9">
      <c r="C597" s="70">
        <v>582</v>
      </c>
      <c r="D597" s="73">
        <f ca="1">IF('Avaliacao de Conformidade'!$I$19&lt;&gt;"intervalo","-",IF(ABS($E$11-I595)&lt;=ABS($E$11-I596),D595+(RAND()-0.5)*$M$17/C597,D596+(RAND()-0.5)*$M$17/C597))</f>
        <v>1.6450334809686151</v>
      </c>
      <c r="E597" s="87">
        <f ca="1">IF('Avaliacao de Conformidade'!$I$19&lt;&gt;"intervalo","-",IF($E$10="Risco do Consumidor",$E$7+D597*$K$7,$E$7-D597*$K$7))</f>
        <v>93.70132533217938</v>
      </c>
      <c r="F597" s="87">
        <f ca="1">IF('Avaliacao de Conformidade'!$I$19&lt;&gt;"intervalo","-",IF($E$10="Risco do Consumidor",$E$8-D597*$K$8,$E$8+D597*$K$8))</f>
        <v>105.4761579273363</v>
      </c>
      <c r="G597" s="72">
        <f t="shared" ca="1" si="28"/>
        <v>4.9981453384576838E-2</v>
      </c>
      <c r="H597" s="72">
        <f t="shared" ca="1" si="29"/>
        <v>4.9981462516104642E-2</v>
      </c>
      <c r="I597" s="72">
        <f t="shared" ca="1" si="30"/>
        <v>4.9981457950340744E-2</v>
      </c>
    </row>
    <row r="598" spans="3:9">
      <c r="C598" s="70">
        <v>583</v>
      </c>
      <c r="D598" s="73">
        <f ca="1">IF('Avaliacao de Conformidade'!$I$19&lt;&gt;"intervalo","-",IF(ABS($E$11-I596)&lt;=ABS($E$11-I597),D596+(RAND()-0.5)*$M$17/C598,D597+(RAND()-0.5)*$M$17/C598))</f>
        <v>1.644840185118271</v>
      </c>
      <c r="E598" s="87">
        <f ca="1">IF('Avaliacao de Conformidade'!$I$19&lt;&gt;"intervalo","-",IF($E$10="Risco do Consumidor",$E$7+D598*$K$7,$E$7-D598*$K$7))</f>
        <v>93.700890416516103</v>
      </c>
      <c r="F598" s="87">
        <f ca="1">IF('Avaliacao de Conformidade'!$I$19&lt;&gt;"intervalo","-",IF($E$10="Risco do Consumidor",$E$8-D598*$K$8,$E$8+D598*$K$8))</f>
        <v>105.47668949092476</v>
      </c>
      <c r="G598" s="72">
        <f t="shared" ca="1" si="28"/>
        <v>5.0001386347618977E-2</v>
      </c>
      <c r="H598" s="72">
        <f t="shared" ca="1" si="29"/>
        <v>5.0001395468922787E-2</v>
      </c>
      <c r="I598" s="72">
        <f t="shared" ca="1" si="30"/>
        <v>5.0001390908270882E-2</v>
      </c>
    </row>
    <row r="599" spans="3:9">
      <c r="C599" s="70">
        <v>584</v>
      </c>
      <c r="D599" s="73">
        <f ca="1">IF('Avaliacao de Conformidade'!$I$19&lt;&gt;"intervalo","-",IF(ABS($E$11-I597)&lt;=ABS($E$11-I598),D597+(RAND()-0.5)*$M$17/C599,D598+(RAND()-0.5)*$M$17/C599))</f>
        <v>1.644872986178753</v>
      </c>
      <c r="E599" s="87">
        <f ca="1">IF('Avaliacao de Conformidade'!$I$19&lt;&gt;"intervalo","-",IF($E$10="Risco do Consumidor",$E$7+D599*$K$7,$E$7-D599*$K$7))</f>
        <v>93.7009642189022</v>
      </c>
      <c r="F599" s="87">
        <f ca="1">IF('Avaliacao de Conformidade'!$I$19&lt;&gt;"intervalo","-",IF($E$10="Risco do Consumidor",$E$8-D599*$K$8,$E$8+D599*$K$8))</f>
        <v>105.47659928800843</v>
      </c>
      <c r="G599" s="72">
        <f t="shared" ca="1" si="28"/>
        <v>4.999800340570399E-2</v>
      </c>
      <c r="H599" s="72">
        <f t="shared" ca="1" si="29"/>
        <v>4.9998012528742544E-2</v>
      </c>
      <c r="I599" s="72">
        <f t="shared" ca="1" si="30"/>
        <v>4.9998007967223271E-2</v>
      </c>
    </row>
    <row r="600" spans="3:9">
      <c r="C600" s="70">
        <v>585</v>
      </c>
      <c r="D600" s="73">
        <f ca="1">IF('Avaliacao de Conformidade'!$I$19&lt;&gt;"intervalo","-",IF(ABS($E$11-I598)&lt;=ABS($E$11-I599),D598+(RAND()-0.5)*$M$17/C600,D599+(RAND()-0.5)*$M$17/C600))</f>
        <v>1.6446765981160612</v>
      </c>
      <c r="E600" s="87">
        <f ca="1">IF('Avaliacao de Conformidade'!$I$19&lt;&gt;"intervalo","-",IF($E$10="Risco do Consumidor",$E$7+D600*$K$7,$E$7-D600*$K$7))</f>
        <v>93.700522345761144</v>
      </c>
      <c r="F600" s="87">
        <f ca="1">IF('Avaliacao de Conformidade'!$I$19&lt;&gt;"intervalo","-",IF($E$10="Risco do Consumidor",$E$8-D600*$K$8,$E$8+D600*$K$8))</f>
        <v>105.47713935518084</v>
      </c>
      <c r="G600" s="72">
        <f t="shared" ca="1" si="28"/>
        <v>5.0018260640924128E-2</v>
      </c>
      <c r="H600" s="72">
        <f t="shared" ca="1" si="29"/>
        <v>5.0018269753584699E-2</v>
      </c>
      <c r="I600" s="72">
        <f t="shared" ca="1" si="30"/>
        <v>5.0018265197254413E-2</v>
      </c>
    </row>
    <row r="601" spans="3:9">
      <c r="C601" s="70">
        <v>586</v>
      </c>
      <c r="D601" s="73">
        <f ca="1">IF('Avaliacao de Conformidade'!$I$19&lt;&gt;"intervalo","-",IF(ABS($E$11-I599)&lt;=ABS($E$11-I600),D599+(RAND()-0.5)*$M$17/C601,D600+(RAND()-0.5)*$M$17/C601))</f>
        <v>1.6447427897718663</v>
      </c>
      <c r="E601" s="87">
        <f ca="1">IF('Avaliacao de Conformidade'!$I$19&lt;&gt;"intervalo","-",IF($E$10="Risco do Consumidor",$E$7+D601*$K$7,$E$7-D601*$K$7))</f>
        <v>93.700671276986697</v>
      </c>
      <c r="F601" s="87">
        <f ca="1">IF('Avaliacao de Conformidade'!$I$19&lt;&gt;"intervalo","-",IF($E$10="Risco do Consumidor",$E$8-D601*$K$8,$E$8+D601*$K$8))</f>
        <v>105.47695732812737</v>
      </c>
      <c r="G601" s="72">
        <f t="shared" ca="1" si="28"/>
        <v>5.0011432305775899E-2</v>
      </c>
      <c r="H601" s="72">
        <f t="shared" ca="1" si="29"/>
        <v>5.001144142193259E-2</v>
      </c>
      <c r="I601" s="72">
        <f t="shared" ca="1" si="30"/>
        <v>5.0011436863854244E-2</v>
      </c>
    </row>
    <row r="602" spans="3:9">
      <c r="C602" s="70">
        <v>587</v>
      </c>
      <c r="D602" s="73">
        <f ca="1">IF('Avaliacao de Conformidade'!$I$19&lt;&gt;"intervalo","-",IF(ABS($E$11-I600)&lt;=ABS($E$11-I601),D600+(RAND()-0.5)*$M$17/C602,D601+(RAND()-0.5)*$M$17/C602))</f>
        <v>1.6447128505501485</v>
      </c>
      <c r="E602" s="87">
        <f ca="1">IF('Avaliacao de Conformidade'!$I$19&lt;&gt;"intervalo","-",IF($E$10="Risco do Consumidor",$E$7+D602*$K$7,$E$7-D602*$K$7))</f>
        <v>93.700603913737837</v>
      </c>
      <c r="F602" s="87">
        <f ca="1">IF('Avaliacao de Conformidade'!$I$19&lt;&gt;"intervalo","-",IF($E$10="Risco do Consumidor",$E$8-D602*$K$8,$E$8+D602*$K$8))</f>
        <v>105.47703966098709</v>
      </c>
      <c r="G602" s="72">
        <f t="shared" ca="1" si="28"/>
        <v>5.001452074559188E-2</v>
      </c>
      <c r="H602" s="72">
        <f t="shared" ca="1" si="29"/>
        <v>5.0014529860166919E-2</v>
      </c>
      <c r="I602" s="72">
        <f t="shared" ca="1" si="30"/>
        <v>5.0014525302879399E-2</v>
      </c>
    </row>
    <row r="603" spans="3:9">
      <c r="C603" s="70">
        <v>588</v>
      </c>
      <c r="D603" s="73">
        <f ca="1">IF('Avaliacao de Conformidade'!$I$19&lt;&gt;"intervalo","-",IF(ABS($E$11-I601)&lt;=ABS($E$11-I602),D601+(RAND()-0.5)*$M$17/C603,D602+(RAND()-0.5)*$M$17/C603))</f>
        <v>1.6448438140007287</v>
      </c>
      <c r="E603" s="87">
        <f ca="1">IF('Avaliacao de Conformidade'!$I$19&lt;&gt;"intervalo","-",IF($E$10="Risco do Consumidor",$E$7+D603*$K$7,$E$7-D603*$K$7))</f>
        <v>93.700898581501633</v>
      </c>
      <c r="F603" s="87">
        <f ca="1">IF('Avaliacao de Conformidade'!$I$19&lt;&gt;"intervalo","-",IF($E$10="Risco do Consumidor",$E$8-D603*$K$8,$E$8+D603*$K$8))</f>
        <v>105.47667951149799</v>
      </c>
      <c r="G603" s="72">
        <f t="shared" ca="1" si="28"/>
        <v>5.0001012073344793E-2</v>
      </c>
      <c r="H603" s="72">
        <f t="shared" ca="1" si="29"/>
        <v>5.0001021194840289E-2</v>
      </c>
      <c r="I603" s="72">
        <f t="shared" ca="1" si="30"/>
        <v>5.0001016634092538E-2</v>
      </c>
    </row>
    <row r="604" spans="3:9">
      <c r="C604" s="70">
        <v>589</v>
      </c>
      <c r="D604" s="73">
        <f ca="1">IF('Avaliacao de Conformidade'!$I$19&lt;&gt;"intervalo","-",IF(ABS($E$11-I602)&lt;=ABS($E$11-I603),D602+(RAND()-0.5)*$M$17/C604,D603+(RAND()-0.5)*$M$17/C604))</f>
        <v>1.6448370981057558</v>
      </c>
      <c r="E604" s="87">
        <f ca="1">IF('Avaliacao de Conformidade'!$I$19&lt;&gt;"intervalo","-",IF($E$10="Risco do Consumidor",$E$7+D604*$K$7,$E$7-D604*$K$7))</f>
        <v>93.700883470737949</v>
      </c>
      <c r="F604" s="87">
        <f ca="1">IF('Avaliacao de Conformidade'!$I$19&lt;&gt;"intervalo","-",IF($E$10="Risco do Consumidor",$E$8-D604*$K$8,$E$8+D604*$K$8))</f>
        <v>105.47669798020917</v>
      </c>
      <c r="G604" s="72">
        <f t="shared" ca="1" si="28"/>
        <v>5.0001704736479052E-2</v>
      </c>
      <c r="H604" s="72">
        <f t="shared" ca="1" si="29"/>
        <v>5.0001713857619756E-2</v>
      </c>
      <c r="I604" s="72">
        <f t="shared" ca="1" si="30"/>
        <v>5.0001709297049404E-2</v>
      </c>
    </row>
    <row r="605" spans="3:9">
      <c r="C605" s="70">
        <v>590</v>
      </c>
      <c r="D605" s="73">
        <f ca="1">IF('Avaliacao de Conformidade'!$I$19&lt;&gt;"intervalo","-",IF(ABS($E$11-I603)&lt;=ABS($E$11-I604),D603+(RAND()-0.5)*$M$17/C605,D604+(RAND()-0.5)*$M$17/C605))</f>
        <v>1.644949234023249</v>
      </c>
      <c r="E605" s="87">
        <f ca="1">IF('Avaliacao de Conformidade'!$I$19&lt;&gt;"intervalo","-",IF($E$10="Risco do Consumidor",$E$7+D605*$K$7,$E$7-D605*$K$7))</f>
        <v>93.701135776552306</v>
      </c>
      <c r="F605" s="87">
        <f ca="1">IF('Avaliacao de Conformidade'!$I$19&lt;&gt;"intervalo","-",IF($E$10="Risco do Consumidor",$E$8-D605*$K$8,$E$8+D605*$K$8))</f>
        <v>105.47638960643607</v>
      </c>
      <c r="G605" s="72">
        <f t="shared" ca="1" si="28"/>
        <v>4.9990140278949526E-2</v>
      </c>
      <c r="H605" s="72">
        <f t="shared" ca="1" si="29"/>
        <v>4.9990149406020284E-2</v>
      </c>
      <c r="I605" s="72">
        <f t="shared" ca="1" si="30"/>
        <v>4.9990144842484902E-2</v>
      </c>
    </row>
    <row r="606" spans="3:9">
      <c r="C606" s="70">
        <v>591</v>
      </c>
      <c r="D606" s="73">
        <f ca="1">IF('Avaliacao de Conformidade'!$I$19&lt;&gt;"intervalo","-",IF(ABS($E$11-I604)&lt;=ABS($E$11-I605),D604+(RAND()-0.5)*$M$17/C606,D605+(RAND()-0.5)*$M$17/C606))</f>
        <v>1.6448347822600649</v>
      </c>
      <c r="E606" s="87">
        <f ca="1">IF('Avaliacao de Conformidade'!$I$19&lt;&gt;"intervalo","-",IF($E$10="Risco do Consumidor",$E$7+D606*$K$7,$E$7-D606*$K$7))</f>
        <v>93.700878260085148</v>
      </c>
      <c r="F606" s="87">
        <f ca="1">IF('Avaliacao de Conformidade'!$I$19&lt;&gt;"intervalo","-",IF($E$10="Risco do Consumidor",$E$8-D606*$K$8,$E$8+D606*$K$8))</f>
        <v>105.47670434878482</v>
      </c>
      <c r="G606" s="72">
        <f t="shared" ca="1" si="28"/>
        <v>5.0001943589655873E-2</v>
      </c>
      <c r="H606" s="72">
        <f t="shared" ca="1" si="29"/>
        <v>5.0001952710674452E-2</v>
      </c>
      <c r="I606" s="72">
        <f t="shared" ca="1" si="30"/>
        <v>5.0001948150165162E-2</v>
      </c>
    </row>
    <row r="607" spans="3:9">
      <c r="C607" s="70">
        <v>592</v>
      </c>
      <c r="D607" s="73">
        <f ca="1">IF('Avaliacao de Conformidade'!$I$19&lt;&gt;"intervalo","-",IF(ABS($E$11-I605)&lt;=ABS($E$11-I606),D605+(RAND()-0.5)*$M$17/C607,D606+(RAND()-0.5)*$M$17/C607))</f>
        <v>1.6448024887296251</v>
      </c>
      <c r="E607" s="87">
        <f ca="1">IF('Avaliacao de Conformidade'!$I$19&lt;&gt;"intervalo","-",IF($E$10="Risco do Consumidor",$E$7+D607*$K$7,$E$7-D607*$K$7))</f>
        <v>93.700805599641654</v>
      </c>
      <c r="F607" s="87">
        <f ca="1">IF('Avaliacao de Conformidade'!$I$19&lt;&gt;"intervalo","-",IF($E$10="Risco do Consumidor",$E$8-D607*$K$8,$E$8+D607*$K$8))</f>
        <v>105.47679315599353</v>
      </c>
      <c r="G607" s="72">
        <f t="shared" ca="1" si="28"/>
        <v>5.0005274395297887E-2</v>
      </c>
      <c r="H607" s="72">
        <f t="shared" ca="1" si="29"/>
        <v>5.000528351460938E-2</v>
      </c>
      <c r="I607" s="72">
        <f t="shared" ca="1" si="30"/>
        <v>5.000527895495363E-2</v>
      </c>
    </row>
    <row r="608" spans="3:9">
      <c r="C608" s="70">
        <v>593</v>
      </c>
      <c r="D608" s="73">
        <f ca="1">IF('Avaliacao de Conformidade'!$I$19&lt;&gt;"intervalo","-",IF(ABS($E$11-I606)&lt;=ABS($E$11-I607),D606+(RAND()-0.5)*$M$17/C608,D607+(RAND()-0.5)*$M$17/C608))</f>
        <v>1.6448997346220131</v>
      </c>
      <c r="E608" s="87">
        <f ca="1">IF('Avaliacao de Conformidade'!$I$19&lt;&gt;"intervalo","-",IF($E$10="Risco do Consumidor",$E$7+D608*$K$7,$E$7-D608*$K$7))</f>
        <v>93.701024402899534</v>
      </c>
      <c r="F608" s="87">
        <f ca="1">IF('Avaliacao de Conformidade'!$I$19&lt;&gt;"intervalo","-",IF($E$10="Risco do Consumidor",$E$8-D608*$K$8,$E$8+D608*$K$8))</f>
        <v>105.47652572978946</v>
      </c>
      <c r="G608" s="72">
        <f t="shared" ca="1" si="28"/>
        <v>4.9995244836410858E-2</v>
      </c>
      <c r="H608" s="72">
        <f t="shared" ca="1" si="29"/>
        <v>4.9995253960863573E-2</v>
      </c>
      <c r="I608" s="72">
        <f t="shared" ca="1" si="30"/>
        <v>4.9995249398637212E-2</v>
      </c>
    </row>
    <row r="609" spans="3:9">
      <c r="C609" s="70">
        <v>594</v>
      </c>
      <c r="D609" s="73">
        <f ca="1">IF('Avaliacao de Conformidade'!$I$19&lt;&gt;"intervalo","-",IF(ABS($E$11-I607)&lt;=ABS($E$11-I608),D607+(RAND()-0.5)*$M$17/C609,D608+(RAND()-0.5)*$M$17/C609))</f>
        <v>1.6449086145143517</v>
      </c>
      <c r="E609" s="87">
        <f ca="1">IF('Avaliacao de Conformidade'!$I$19&lt;&gt;"intervalo","-",IF($E$10="Risco do Consumidor",$E$7+D609*$K$7,$E$7-D609*$K$7))</f>
        <v>93.701044382657287</v>
      </c>
      <c r="F609" s="87">
        <f ca="1">IF('Avaliacao de Conformidade'!$I$19&lt;&gt;"intervalo","-",IF($E$10="Risco do Consumidor",$E$8-D609*$K$8,$E$8+D609*$K$8))</f>
        <v>105.47650131008554</v>
      </c>
      <c r="G609" s="72">
        <f t="shared" ca="1" si="28"/>
        <v>4.999432907917202E-2</v>
      </c>
      <c r="H609" s="72">
        <f t="shared" ca="1" si="29"/>
        <v>4.9994338204094373E-2</v>
      </c>
      <c r="I609" s="72">
        <f t="shared" ca="1" si="30"/>
        <v>4.9994333641633193E-2</v>
      </c>
    </row>
    <row r="610" spans="3:9">
      <c r="C610" s="70">
        <v>595</v>
      </c>
      <c r="D610" s="73">
        <f ca="1">IF('Avaliacao de Conformidade'!$I$19&lt;&gt;"intervalo","-",IF(ABS($E$11-I608)&lt;=ABS($E$11-I609),D608+(RAND()-0.5)*$M$17/C610,D609+(RAND()-0.5)*$M$17/C610))</f>
        <v>1.6449725310370749</v>
      </c>
      <c r="E610" s="87">
        <f ca="1">IF('Avaliacao de Conformidade'!$I$19&lt;&gt;"intervalo","-",IF($E$10="Risco do Consumidor",$E$7+D610*$K$7,$E$7-D610*$K$7))</f>
        <v>93.701188194833421</v>
      </c>
      <c r="F610" s="87">
        <f ca="1">IF('Avaliacao de Conformidade'!$I$19&lt;&gt;"intervalo","-",IF($E$10="Risco do Consumidor",$E$8-D610*$K$8,$E$8+D610*$K$8))</f>
        <v>105.47632553964804</v>
      </c>
      <c r="G610" s="72">
        <f t="shared" ca="1" si="28"/>
        <v>4.9987737950378711E-2</v>
      </c>
      <c r="H610" s="72">
        <f t="shared" ca="1" si="29"/>
        <v>4.9987747078682018E-2</v>
      </c>
      <c r="I610" s="72">
        <f t="shared" ca="1" si="30"/>
        <v>4.9987742514530364E-2</v>
      </c>
    </row>
    <row r="611" spans="3:9">
      <c r="C611" s="70">
        <v>596</v>
      </c>
      <c r="D611" s="73">
        <f ca="1">IF('Avaliacao de Conformidade'!$I$19&lt;&gt;"intervalo","-",IF(ABS($E$11-I609)&lt;=ABS($E$11-I610),D609+(RAND()-0.5)*$M$17/C611,D610+(RAND()-0.5)*$M$17/C611))</f>
        <v>1.6449710329940672</v>
      </c>
      <c r="E611" s="87">
        <f ca="1">IF('Avaliacao de Conformidade'!$I$19&lt;&gt;"intervalo","-",IF($E$10="Risco do Consumidor",$E$7+D611*$K$7,$E$7-D611*$K$7))</f>
        <v>93.701184824236648</v>
      </c>
      <c r="F611" s="87">
        <f ca="1">IF('Avaliacao de Conformidade'!$I$19&lt;&gt;"intervalo","-",IF($E$10="Risco do Consumidor",$E$8-D611*$K$8,$E$8+D611*$K$8))</f>
        <v>105.47632965926631</v>
      </c>
      <c r="G611" s="72">
        <f t="shared" ca="1" si="28"/>
        <v>4.9987892421978639E-2</v>
      </c>
      <c r="H611" s="72">
        <f t="shared" ca="1" si="29"/>
        <v>4.9987901550202385E-2</v>
      </c>
      <c r="I611" s="72">
        <f t="shared" ca="1" si="30"/>
        <v>4.9987896986090512E-2</v>
      </c>
    </row>
    <row r="612" spans="3:9">
      <c r="C612" s="70">
        <v>597</v>
      </c>
      <c r="D612" s="73">
        <f ca="1">IF('Avaliacao de Conformidade'!$I$19&lt;&gt;"intervalo","-",IF(ABS($E$11-I610)&lt;=ABS($E$11-I611),D610+(RAND()-0.5)*$M$17/C612,D611+(RAND()-0.5)*$M$17/C612))</f>
        <v>1.6450468693537053</v>
      </c>
      <c r="E612" s="87">
        <f ca="1">IF('Avaliacao de Conformidade'!$I$19&lt;&gt;"intervalo","-",IF($E$10="Risco do Consumidor",$E$7+D612*$K$7,$E$7-D612*$K$7))</f>
        <v>93.701355456045832</v>
      </c>
      <c r="F612" s="87">
        <f ca="1">IF('Avaliacao de Conformidade'!$I$19&lt;&gt;"intervalo","-",IF($E$10="Risco do Consumidor",$E$8-D612*$K$8,$E$8+D612*$K$8))</f>
        <v>105.47612110927732</v>
      </c>
      <c r="G612" s="72">
        <f t="shared" ca="1" si="28"/>
        <v>4.9980072988562919E-2</v>
      </c>
      <c r="H612" s="72">
        <f t="shared" ca="1" si="29"/>
        <v>4.998008212079974E-2</v>
      </c>
      <c r="I612" s="72">
        <f t="shared" ca="1" si="30"/>
        <v>4.9980077554681326E-2</v>
      </c>
    </row>
    <row r="613" spans="3:9">
      <c r="C613" s="70">
        <v>598</v>
      </c>
      <c r="D613" s="73">
        <f ca="1">IF('Avaliacao de Conformidade'!$I$19&lt;&gt;"intervalo","-",IF(ABS($E$11-I611)&lt;=ABS($E$11-I612),D611+(RAND()-0.5)*$M$17/C613,D612+(RAND()-0.5)*$M$17/C613))</f>
        <v>1.6448132113621212</v>
      </c>
      <c r="E613" s="87">
        <f ca="1">IF('Avaliacao de Conformidade'!$I$19&lt;&gt;"intervalo","-",IF($E$10="Risco do Consumidor",$E$7+D613*$K$7,$E$7-D613*$K$7))</f>
        <v>93.700829725564773</v>
      </c>
      <c r="F613" s="87">
        <f ca="1">IF('Avaliacao de Conformidade'!$I$19&lt;&gt;"intervalo","-",IF($E$10="Risco do Consumidor",$E$8-D613*$K$8,$E$8+D613*$K$8))</f>
        <v>105.47676366875416</v>
      </c>
      <c r="G613" s="72">
        <f t="shared" ca="1" si="28"/>
        <v>5.0004168426457656E-2</v>
      </c>
      <c r="H613" s="72">
        <f t="shared" ca="1" si="29"/>
        <v>5.0004177546335744E-2</v>
      </c>
      <c r="I613" s="72">
        <f t="shared" ca="1" si="30"/>
        <v>5.00041729863967E-2</v>
      </c>
    </row>
    <row r="614" spans="3:9">
      <c r="C614" s="70">
        <v>599</v>
      </c>
      <c r="D614" s="73">
        <f ca="1">IF('Avaliacao de Conformidade'!$I$19&lt;&gt;"intervalo","-",IF(ABS($E$11-I612)&lt;=ABS($E$11-I613),D612+(RAND()-0.5)*$M$17/C614,D613+(RAND()-0.5)*$M$17/C614))</f>
        <v>1.6448138569844939</v>
      </c>
      <c r="E614" s="87">
        <f ca="1">IF('Avaliacao de Conformidade'!$I$19&lt;&gt;"intervalo","-",IF($E$10="Risco do Consumidor",$E$7+D614*$K$7,$E$7-D614*$K$7))</f>
        <v>93.700831178215111</v>
      </c>
      <c r="F614" s="87">
        <f ca="1">IF('Avaliacao de Conformidade'!$I$19&lt;&gt;"intervalo","-",IF($E$10="Risco do Consumidor",$E$8-D614*$K$8,$E$8+D614*$K$8))</f>
        <v>105.47676189329265</v>
      </c>
      <c r="G614" s="72">
        <f t="shared" ca="1" si="28"/>
        <v>5.0004101835389593E-2</v>
      </c>
      <c r="H614" s="72">
        <f t="shared" ca="1" si="29"/>
        <v>5.0004110955302106E-2</v>
      </c>
      <c r="I614" s="72">
        <f t="shared" ca="1" si="30"/>
        <v>5.0004106395345846E-2</v>
      </c>
    </row>
    <row r="615" spans="3:9">
      <c r="C615" s="70">
        <v>600</v>
      </c>
      <c r="D615" s="73">
        <f ca="1">IF('Avaliacao de Conformidade'!$I$19&lt;&gt;"intervalo","-",IF(ABS($E$11-I613)&lt;=ABS($E$11-I614),D613+(RAND()-0.5)*$M$17/C615,D614+(RAND()-0.5)*$M$17/C615))</f>
        <v>1.6446722467854782</v>
      </c>
      <c r="E615" s="87">
        <f ca="1">IF('Avaliacao de Conformidade'!$I$19&lt;&gt;"intervalo","-",IF($E$10="Risco do Consumidor",$E$7+D615*$K$7,$E$7-D615*$K$7))</f>
        <v>93.700512555267323</v>
      </c>
      <c r="F615" s="87">
        <f ca="1">IF('Avaliacao de Conformidade'!$I$19&lt;&gt;"intervalo","-",IF($E$10="Risco do Consumidor",$E$8-D615*$K$8,$E$8+D615*$K$8))</f>
        <v>105.47715132133993</v>
      </c>
      <c r="G615" s="72">
        <f t="shared" ca="1" si="28"/>
        <v>5.0018709550486873E-2</v>
      </c>
      <c r="H615" s="72">
        <f t="shared" ca="1" si="29"/>
        <v>5.0018718662916843E-2</v>
      </c>
      <c r="I615" s="72">
        <f t="shared" ca="1" si="30"/>
        <v>5.0018714106701861E-2</v>
      </c>
    </row>
    <row r="616" spans="3:9">
      <c r="C616" s="70">
        <v>601</v>
      </c>
      <c r="D616" s="73">
        <f ca="1">IF('Avaliacao de Conformidade'!$I$19&lt;&gt;"intervalo","-",IF(ABS($E$11-I614)&lt;=ABS($E$11-I615),D614+(RAND()-0.5)*$M$17/C616,D615+(RAND()-0.5)*$M$17/C616))</f>
        <v>1.6449126829186955</v>
      </c>
      <c r="E616" s="87">
        <f ca="1">IF('Avaliacao de Conformidade'!$I$19&lt;&gt;"intervalo","-",IF($E$10="Risco do Consumidor",$E$7+D616*$K$7,$E$7-D616*$K$7))</f>
        <v>93.701053536567059</v>
      </c>
      <c r="F616" s="87">
        <f ca="1">IF('Avaliacao de Conformidade'!$I$19&lt;&gt;"intervalo","-",IF($E$10="Risco do Consumidor",$E$8-D616*$K$8,$E$8+D616*$K$8))</f>
        <v>105.47649012197358</v>
      </c>
      <c r="G616" s="72">
        <f t="shared" ca="1" si="28"/>
        <v>4.9993909521038674E-2</v>
      </c>
      <c r="H616" s="72">
        <f t="shared" ca="1" si="29"/>
        <v>4.999391864617575E-2</v>
      </c>
      <c r="I616" s="72">
        <f t="shared" ca="1" si="30"/>
        <v>4.9993914083607212E-2</v>
      </c>
    </row>
    <row r="617" spans="3:9">
      <c r="C617" s="70">
        <v>602</v>
      </c>
      <c r="D617" s="73">
        <f ca="1">IF('Avaliacao de Conformidade'!$I$19&lt;&gt;"intervalo","-",IF(ABS($E$11-I615)&lt;=ABS($E$11-I616),D615+(RAND()-0.5)*$M$17/C617,D616+(RAND()-0.5)*$M$17/C617))</f>
        <v>1.6448657197830698</v>
      </c>
      <c r="E617" s="87">
        <f ca="1">IF('Avaliacao de Conformidade'!$I$19&lt;&gt;"intervalo","-",IF($E$10="Risco do Consumidor",$E$7+D617*$K$7,$E$7-D617*$K$7))</f>
        <v>93.700947869511907</v>
      </c>
      <c r="F617" s="87">
        <f ca="1">IF('Avaliacao de Conformidade'!$I$19&lt;&gt;"intervalo","-",IF($E$10="Risco do Consumidor",$E$8-D617*$K$8,$E$8+D617*$K$8))</f>
        <v>105.47661927059656</v>
      </c>
      <c r="G617" s="72">
        <f t="shared" ca="1" si="28"/>
        <v>4.9998752810691063E-2</v>
      </c>
      <c r="H617" s="72">
        <f t="shared" ca="1" si="29"/>
        <v>4.9998761933345175E-2</v>
      </c>
      <c r="I617" s="72">
        <f t="shared" ca="1" si="30"/>
        <v>4.9998757372018116E-2</v>
      </c>
    </row>
    <row r="618" spans="3:9">
      <c r="C618" s="70">
        <v>603</v>
      </c>
      <c r="D618" s="73">
        <f ca="1">IF('Avaliacao de Conformidade'!$I$19&lt;&gt;"intervalo","-",IF(ABS($E$11-I616)&lt;=ABS($E$11-I617),D616+(RAND()-0.5)*$M$17/C618,D617+(RAND()-0.5)*$M$17/C618))</f>
        <v>1.6447903914418418</v>
      </c>
      <c r="E618" s="87">
        <f ca="1">IF('Avaliacao de Conformidade'!$I$19&lt;&gt;"intervalo","-",IF($E$10="Risco do Consumidor",$E$7+D618*$K$7,$E$7-D618*$K$7))</f>
        <v>93.70077838074414</v>
      </c>
      <c r="F618" s="87">
        <f ca="1">IF('Avaliacao de Conformidade'!$I$19&lt;&gt;"intervalo","-",IF($E$10="Risco do Consumidor",$E$8-D618*$K$8,$E$8+D618*$K$8))</f>
        <v>105.47682642353493</v>
      </c>
      <c r="G618" s="72">
        <f t="shared" ca="1" si="28"/>
        <v>5.0006522174183859E-2</v>
      </c>
      <c r="H618" s="72">
        <f t="shared" ca="1" si="29"/>
        <v>5.0006531292855656E-2</v>
      </c>
      <c r="I618" s="72">
        <f t="shared" ca="1" si="30"/>
        <v>5.0006526733519754E-2</v>
      </c>
    </row>
    <row r="619" spans="3:9">
      <c r="C619" s="70">
        <v>604</v>
      </c>
      <c r="D619" s="73">
        <f ca="1">IF('Avaliacao de Conformidade'!$I$19&lt;&gt;"intervalo","-",IF(ABS($E$11-I617)&lt;=ABS($E$11-I618),D617+(RAND()-0.5)*$M$17/C619,D618+(RAND()-0.5)*$M$17/C619))</f>
        <v>1.6449447664340551</v>
      </c>
      <c r="E619" s="87">
        <f ca="1">IF('Avaliacao de Conformidade'!$I$19&lt;&gt;"intervalo","-",IF($E$10="Risco do Consumidor",$E$7+D619*$K$7,$E$7-D619*$K$7))</f>
        <v>93.701125724476626</v>
      </c>
      <c r="F619" s="87">
        <f ca="1">IF('Avaliacao de Conformidade'!$I$19&lt;&gt;"intervalo","-",IF($E$10="Risco do Consumidor",$E$8-D619*$K$8,$E$8+D619*$K$8))</f>
        <v>105.47640189230634</v>
      </c>
      <c r="G619" s="72">
        <f t="shared" ca="1" si="28"/>
        <v>4.9990600975857953E-2</v>
      </c>
      <c r="H619" s="72">
        <f t="shared" ca="1" si="29"/>
        <v>4.9990610102692137E-2</v>
      </c>
      <c r="I619" s="72">
        <f t="shared" ca="1" si="30"/>
        <v>4.9990605539275049E-2</v>
      </c>
    </row>
    <row r="620" spans="3:9">
      <c r="C620" s="70">
        <v>605</v>
      </c>
      <c r="D620" s="73">
        <f ca="1">IF('Avaliacao de Conformidade'!$I$19&lt;&gt;"intervalo","-",IF(ABS($E$11-I618)&lt;=ABS($E$11-I619),D618+(RAND()-0.5)*$M$17/C620,D619+(RAND()-0.5)*$M$17/C620))</f>
        <v>1.6449458052636416</v>
      </c>
      <c r="E620" s="87">
        <f ca="1">IF('Avaliacao de Conformidade'!$I$19&lt;&gt;"intervalo","-",IF($E$10="Risco do Consumidor",$E$7+D620*$K$7,$E$7-D620*$K$7))</f>
        <v>93.701128061843193</v>
      </c>
      <c r="F620" s="87">
        <f ca="1">IF('Avaliacao de Conformidade'!$I$19&lt;&gt;"intervalo","-",IF($E$10="Risco do Consumidor",$E$8-D620*$K$8,$E$8+D620*$K$8))</f>
        <v>105.47639903552499</v>
      </c>
      <c r="G620" s="72">
        <f t="shared" ca="1" si="28"/>
        <v>4.9990493851655729E-2</v>
      </c>
      <c r="H620" s="72">
        <f t="shared" ca="1" si="29"/>
        <v>4.9990502978545244E-2</v>
      </c>
      <c r="I620" s="72">
        <f t="shared" ca="1" si="30"/>
        <v>4.999049841510049E-2</v>
      </c>
    </row>
    <row r="621" spans="3:9">
      <c r="C621" s="70">
        <v>606</v>
      </c>
      <c r="D621" s="73">
        <f ca="1">IF('Avaliacao de Conformidade'!$I$19&lt;&gt;"intervalo","-",IF(ABS($E$11-I619)&lt;=ABS($E$11-I620),D619+(RAND()-0.5)*$M$17/C621,D620+(RAND()-0.5)*$M$17/C621))</f>
        <v>1.6449813365978809</v>
      </c>
      <c r="E621" s="87">
        <f ca="1">IF('Avaliacao de Conformidade'!$I$19&lt;&gt;"intervalo","-",IF($E$10="Risco do Consumidor",$E$7+D621*$K$7,$E$7-D621*$K$7))</f>
        <v>93.70120800734523</v>
      </c>
      <c r="F621" s="87">
        <f ca="1">IF('Avaliacao de Conformidade'!$I$19&lt;&gt;"intervalo","-",IF($E$10="Risco do Consumidor",$E$8-D621*$K$8,$E$8+D621*$K$8))</f>
        <v>105.47630132435583</v>
      </c>
      <c r="G621" s="72">
        <f t="shared" ca="1" si="28"/>
        <v>4.9986829967410572E-2</v>
      </c>
      <c r="H621" s="72">
        <f t="shared" ca="1" si="29"/>
        <v>4.9986839096179639E-2</v>
      </c>
      <c r="I621" s="72">
        <f t="shared" ca="1" si="30"/>
        <v>4.9986834531795102E-2</v>
      </c>
    </row>
    <row r="622" spans="3:9">
      <c r="C622" s="70">
        <v>607</v>
      </c>
      <c r="D622" s="73">
        <f ca="1">IF('Avaliacao de Conformidade'!$I$19&lt;&gt;"intervalo","-",IF(ABS($E$11-I620)&lt;=ABS($E$11-I621),D620+(RAND()-0.5)*$M$17/C622,D621+(RAND()-0.5)*$M$17/C622))</f>
        <v>1.6448416397573715</v>
      </c>
      <c r="E622" s="87">
        <f ca="1">IF('Avaliacao de Conformidade'!$I$19&lt;&gt;"intervalo","-",IF($E$10="Risco do Consumidor",$E$7+D622*$K$7,$E$7-D622*$K$7))</f>
        <v>93.700893689454091</v>
      </c>
      <c r="F622" s="87">
        <f ca="1">IF('Avaliacao de Conformidade'!$I$19&lt;&gt;"intervalo","-",IF($E$10="Risco do Consumidor",$E$8-D622*$K$8,$E$8+D622*$K$8))</f>
        <v>105.47668549066722</v>
      </c>
      <c r="G622" s="72">
        <f t="shared" ca="1" si="28"/>
        <v>5.0001236319345707E-2</v>
      </c>
      <c r="H622" s="72">
        <f t="shared" ca="1" si="29"/>
        <v>5.0001245440726774E-2</v>
      </c>
      <c r="I622" s="72">
        <f t="shared" ca="1" si="30"/>
        <v>5.0001240880036241E-2</v>
      </c>
    </row>
    <row r="623" spans="3:9">
      <c r="C623" s="70">
        <v>608</v>
      </c>
      <c r="D623" s="73">
        <f ca="1">IF('Avaliacao de Conformidade'!$I$19&lt;&gt;"intervalo","-",IF(ABS($E$11-I621)&lt;=ABS($E$11-I622),D621+(RAND()-0.5)*$M$17/C623,D622+(RAND()-0.5)*$M$17/C623))</f>
        <v>1.6448753098043642</v>
      </c>
      <c r="E623" s="87">
        <f ca="1">IF('Avaliacao de Conformidade'!$I$19&lt;&gt;"intervalo","-",IF($E$10="Risco do Consumidor",$E$7+D623*$K$7,$E$7-D623*$K$7))</f>
        <v>93.700969447059819</v>
      </c>
      <c r="F623" s="87">
        <f ca="1">IF('Avaliacao de Conformidade'!$I$19&lt;&gt;"intervalo","-",IF($E$10="Risco do Consumidor",$E$8-D623*$K$8,$E$8+D623*$K$8))</f>
        <v>105.47659289803799</v>
      </c>
      <c r="G623" s="72">
        <f t="shared" ca="1" si="28"/>
        <v>4.9997763765177915E-2</v>
      </c>
      <c r="H623" s="72">
        <f t="shared" ca="1" si="29"/>
        <v>4.9997772888338871E-2</v>
      </c>
      <c r="I623" s="72">
        <f t="shared" ca="1" si="30"/>
        <v>4.9997768326758396E-2</v>
      </c>
    </row>
    <row r="624" spans="3:9">
      <c r="C624" s="70">
        <v>609</v>
      </c>
      <c r="D624" s="73">
        <f ca="1">IF('Avaliacao de Conformidade'!$I$19&lt;&gt;"intervalo","-",IF(ABS($E$11-I622)&lt;=ABS($E$11-I623),D622+(RAND()-0.5)*$M$17/C624,D623+(RAND()-0.5)*$M$17/C624))</f>
        <v>1.6449038667282034</v>
      </c>
      <c r="E624" s="87">
        <f ca="1">IF('Avaliacao de Conformidade'!$I$19&lt;&gt;"intervalo","-",IF($E$10="Risco do Consumidor",$E$7+D624*$K$7,$E$7-D624*$K$7))</f>
        <v>93.701033700138453</v>
      </c>
      <c r="F624" s="87">
        <f ca="1">IF('Avaliacao de Conformidade'!$I$19&lt;&gt;"intervalo","-",IF($E$10="Risco do Consumidor",$E$8-D624*$K$8,$E$8+D624*$K$8))</f>
        <v>105.47651436649744</v>
      </c>
      <c r="G624" s="72">
        <f t="shared" ca="1" si="28"/>
        <v>4.9994818702761366E-2</v>
      </c>
      <c r="H624" s="72">
        <f t="shared" ca="1" si="29"/>
        <v>4.9994827827432392E-2</v>
      </c>
      <c r="I624" s="72">
        <f t="shared" ca="1" si="30"/>
        <v>4.9994823265096883E-2</v>
      </c>
    </row>
    <row r="625" spans="3:9">
      <c r="C625" s="70">
        <v>610</v>
      </c>
      <c r="D625" s="73">
        <f ca="1">IF('Avaliacao de Conformidade'!$I$19&lt;&gt;"intervalo","-",IF(ABS($E$11-I623)&lt;=ABS($E$11-I624),D623+(RAND()-0.5)*$M$17/C625,D624+(RAND()-0.5)*$M$17/C625))</f>
        <v>1.6449305167147432</v>
      </c>
      <c r="E625" s="87">
        <f ca="1">IF('Avaliacao de Conformidade'!$I$19&lt;&gt;"intervalo","-",IF($E$10="Risco do Consumidor",$E$7+D625*$K$7,$E$7-D625*$K$7))</f>
        <v>93.701093662608173</v>
      </c>
      <c r="F625" s="87">
        <f ca="1">IF('Avaliacao de Conformidade'!$I$19&lt;&gt;"intervalo","-",IF($E$10="Risco do Consumidor",$E$8-D625*$K$8,$E$8+D625*$K$8))</f>
        <v>105.47644107903446</v>
      </c>
      <c r="G625" s="72">
        <f t="shared" ca="1" si="28"/>
        <v>4.999207042669921E-2</v>
      </c>
      <c r="H625" s="72">
        <f t="shared" ca="1" si="29"/>
        <v>4.9992079552779949E-2</v>
      </c>
      <c r="I625" s="72">
        <f t="shared" ca="1" si="30"/>
        <v>4.9992074989739579E-2</v>
      </c>
    </row>
    <row r="626" spans="3:9">
      <c r="C626" s="70">
        <v>611</v>
      </c>
      <c r="D626" s="73">
        <f ca="1">IF('Avaliacao de Conformidade'!$I$19&lt;&gt;"intervalo","-",IF(ABS($E$11-I624)&lt;=ABS($E$11-I625),D624+(RAND()-0.5)*$M$17/C626,D625+(RAND()-0.5)*$M$17/C626))</f>
        <v>1.6450623265169881</v>
      </c>
      <c r="E626" s="87">
        <f ca="1">IF('Avaliacao de Conformidade'!$I$19&lt;&gt;"intervalo","-",IF($E$10="Risco do Consumidor",$E$7+D626*$K$7,$E$7-D626*$K$7))</f>
        <v>93.701390234663222</v>
      </c>
      <c r="F626" s="87">
        <f ca="1">IF('Avaliacao de Conformidade'!$I$19&lt;&gt;"intervalo","-",IF($E$10="Risco do Consumidor",$E$8-D626*$K$8,$E$8+D626*$K$8))</f>
        <v>105.47607860207829</v>
      </c>
      <c r="G626" s="72">
        <f t="shared" ca="1" si="28"/>
        <v>4.9978479331060359E-2</v>
      </c>
      <c r="H626" s="72">
        <f t="shared" ca="1" si="29"/>
        <v>4.9978488464115602E-2</v>
      </c>
      <c r="I626" s="72">
        <f t="shared" ca="1" si="30"/>
        <v>4.997848389758798E-2</v>
      </c>
    </row>
    <row r="627" spans="3:9">
      <c r="C627" s="70">
        <v>612</v>
      </c>
      <c r="D627" s="73">
        <f ca="1">IF('Avaliacao de Conformidade'!$I$19&lt;&gt;"intervalo","-",IF(ABS($E$11-I625)&lt;=ABS($E$11-I626),D625+(RAND()-0.5)*$M$17/C627,D626+(RAND()-0.5)*$M$17/C627))</f>
        <v>1.6449727544669144</v>
      </c>
      <c r="E627" s="87">
        <f ca="1">IF('Avaliacao de Conformidade'!$I$19&lt;&gt;"intervalo","-",IF($E$10="Risco do Consumidor",$E$7+D627*$K$7,$E$7-D627*$K$7))</f>
        <v>93.701188697550563</v>
      </c>
      <c r="F627" s="87">
        <f ca="1">IF('Avaliacao de Conformidade'!$I$19&lt;&gt;"intervalo","-",IF($E$10="Risco do Consumidor",$E$8-D627*$K$8,$E$8+D627*$K$8))</f>
        <v>105.47632492521599</v>
      </c>
      <c r="G627" s="72">
        <f t="shared" ca="1" si="28"/>
        <v>4.9987714911309766E-2</v>
      </c>
      <c r="H627" s="72">
        <f t="shared" ca="1" si="29"/>
        <v>4.9987724039625293E-2</v>
      </c>
      <c r="I627" s="72">
        <f t="shared" ca="1" si="30"/>
        <v>4.9987719475467526E-2</v>
      </c>
    </row>
    <row r="628" spans="3:9">
      <c r="C628" s="70">
        <v>613</v>
      </c>
      <c r="D628" s="73">
        <f ca="1">IF('Avaliacao de Conformidade'!$I$19&lt;&gt;"intervalo","-",IF(ABS($E$11-I626)&lt;=ABS($E$11-I627),D626+(RAND()-0.5)*$M$17/C628,D627+(RAND()-0.5)*$M$17/C628))</f>
        <v>1.644915629170117</v>
      </c>
      <c r="E628" s="87">
        <f ca="1">IF('Avaliacao de Conformidade'!$I$19&lt;&gt;"intervalo","-",IF($E$10="Risco do Consumidor",$E$7+D628*$K$7,$E$7-D628*$K$7))</f>
        <v>93.701060165632768</v>
      </c>
      <c r="F628" s="87">
        <f ca="1">IF('Avaliacao de Conformidade'!$I$19&lt;&gt;"intervalo","-",IF($E$10="Risco do Consumidor",$E$8-D628*$K$8,$E$8+D628*$K$8))</f>
        <v>105.47648201978218</v>
      </c>
      <c r="G628" s="72">
        <f t="shared" ca="1" si="28"/>
        <v>4.9993605687763301E-2</v>
      </c>
      <c r="H628" s="72">
        <f t="shared" ca="1" si="29"/>
        <v>4.999361481305703E-2</v>
      </c>
      <c r="I628" s="72">
        <f t="shared" ca="1" si="30"/>
        <v>4.9993610250410166E-2</v>
      </c>
    </row>
    <row r="629" spans="3:9">
      <c r="C629" s="70">
        <v>614</v>
      </c>
      <c r="D629" s="73">
        <f ca="1">IF('Avaliacao de Conformidade'!$I$19&lt;&gt;"intervalo","-",IF(ABS($E$11-I627)&lt;=ABS($E$11-I628),D627+(RAND()-0.5)*$M$17/C629,D628+(RAND()-0.5)*$M$17/C629))</f>
        <v>1.6448774246722682</v>
      </c>
      <c r="E629" s="87">
        <f ca="1">IF('Avaliacao de Conformidade'!$I$19&lt;&gt;"intervalo","-",IF($E$10="Risco do Consumidor",$E$7+D629*$K$7,$E$7-D629*$K$7))</f>
        <v>93.700974205512608</v>
      </c>
      <c r="F629" s="87">
        <f ca="1">IF('Avaliacao de Conformidade'!$I$19&lt;&gt;"intervalo","-",IF($E$10="Risco do Consumidor",$E$8-D629*$K$8,$E$8+D629*$K$8))</f>
        <v>105.47658708215127</v>
      </c>
      <c r="G629" s="72">
        <f t="shared" ca="1" si="28"/>
        <v>4.9997545655080571E-2</v>
      </c>
      <c r="H629" s="72">
        <f t="shared" ca="1" si="29"/>
        <v>4.9997554778354054E-2</v>
      </c>
      <c r="I629" s="72">
        <f t="shared" ca="1" si="30"/>
        <v>4.9997550216717312E-2</v>
      </c>
    </row>
    <row r="630" spans="3:9">
      <c r="C630" s="70">
        <v>615</v>
      </c>
      <c r="D630" s="73">
        <f ca="1">IF('Avaliacao de Conformidade'!$I$19&lt;&gt;"intervalo","-",IF(ABS($E$11-I628)&lt;=ABS($E$11-I629),D628+(RAND()-0.5)*$M$17/C630,D629+(RAND()-0.5)*$M$17/C630))</f>
        <v>1.6447227053504752</v>
      </c>
      <c r="E630" s="87">
        <f ca="1">IF('Avaliacao de Conformidade'!$I$19&lt;&gt;"intervalo","-",IF($E$10="Risco do Consumidor",$E$7+D630*$K$7,$E$7-D630*$K$7))</f>
        <v>93.700626087038572</v>
      </c>
      <c r="F630" s="87">
        <f ca="1">IF('Avaliacao de Conformidade'!$I$19&lt;&gt;"intervalo","-",IF($E$10="Risco do Consumidor",$E$8-D630*$K$8,$E$8+D630*$K$8))</f>
        <v>105.4770125602862</v>
      </c>
      <c r="G630" s="72">
        <f t="shared" ca="1" si="28"/>
        <v>5.0013504137321411E-2</v>
      </c>
      <c r="H630" s="72">
        <f t="shared" ca="1" si="29"/>
        <v>5.0013513252417319E-2</v>
      </c>
      <c r="I630" s="72">
        <f t="shared" ca="1" si="30"/>
        <v>5.0013508694869369E-2</v>
      </c>
    </row>
    <row r="631" spans="3:9">
      <c r="C631" s="70">
        <v>616</v>
      </c>
      <c r="D631" s="73">
        <f ca="1">IF('Avaliacao de Conformidade'!$I$19&lt;&gt;"intervalo","-",IF(ABS($E$11-I629)&lt;=ABS($E$11-I630),D629+(RAND()-0.5)*$M$17/C631,D630+(RAND()-0.5)*$M$17/C631))</f>
        <v>1.6449298952671949</v>
      </c>
      <c r="E631" s="87">
        <f ca="1">IF('Avaliacao de Conformidade'!$I$19&lt;&gt;"intervalo","-",IF($E$10="Risco do Consumidor",$E$7+D631*$K$7,$E$7-D631*$K$7))</f>
        <v>93.701092264351189</v>
      </c>
      <c r="F631" s="87">
        <f ca="1">IF('Avaliacao de Conformidade'!$I$19&lt;&gt;"intervalo","-",IF($E$10="Risco do Consumidor",$E$8-D631*$K$8,$E$8+D631*$K$8))</f>
        <v>105.47644278801522</v>
      </c>
      <c r="G631" s="72">
        <f t="shared" ca="1" si="28"/>
        <v>4.9992134512017082E-2</v>
      </c>
      <c r="H631" s="72">
        <f t="shared" ca="1" si="29"/>
        <v>4.9992143638065131E-2</v>
      </c>
      <c r="I631" s="72">
        <f t="shared" ca="1" si="30"/>
        <v>4.9992139075041103E-2</v>
      </c>
    </row>
    <row r="632" spans="3:9">
      <c r="C632" s="70">
        <v>617</v>
      </c>
      <c r="D632" s="73">
        <f ca="1">IF('Avaliacao de Conformidade'!$I$19&lt;&gt;"intervalo","-",IF(ABS($E$11-I630)&lt;=ABS($E$11-I631),D630+(RAND()-0.5)*$M$17/C632,D631+(RAND()-0.5)*$M$17/C632))</f>
        <v>1.6450358198484349</v>
      </c>
      <c r="E632" s="87">
        <f ca="1">IF('Avaliacao de Conformidade'!$I$19&lt;&gt;"intervalo","-",IF($E$10="Risco do Consumidor",$E$7+D632*$K$7,$E$7-D632*$K$7))</f>
        <v>93.701330594658984</v>
      </c>
      <c r="F632" s="87">
        <f ca="1">IF('Avaliacao de Conformidade'!$I$19&lt;&gt;"intervalo","-",IF($E$10="Risco do Consumidor",$E$8-D632*$K$8,$E$8+D632*$K$8))</f>
        <v>105.4761514954168</v>
      </c>
      <c r="G632" s="72">
        <f t="shared" ca="1" si="28"/>
        <v>4.9981212234527207E-2</v>
      </c>
      <c r="H632" s="72">
        <f t="shared" ca="1" si="29"/>
        <v>4.9981221366179385E-2</v>
      </c>
      <c r="I632" s="72">
        <f t="shared" ca="1" si="30"/>
        <v>4.9981216800353293E-2</v>
      </c>
    </row>
    <row r="633" spans="3:9">
      <c r="C633" s="70">
        <v>618</v>
      </c>
      <c r="D633" s="73">
        <f ca="1">IF('Avaliacao de Conformidade'!$I$19&lt;&gt;"intervalo","-",IF(ABS($E$11-I631)&lt;=ABS($E$11-I632),D631+(RAND()-0.5)*$M$17/C633,D632+(RAND()-0.5)*$M$17/C633))</f>
        <v>1.6450863655082302</v>
      </c>
      <c r="E633" s="87">
        <f ca="1">IF('Avaliacao de Conformidade'!$I$19&lt;&gt;"intervalo","-",IF($E$10="Risco do Consumidor",$E$7+D633*$K$7,$E$7-D633*$K$7))</f>
        <v>93.701444322393513</v>
      </c>
      <c r="F633" s="87">
        <f ca="1">IF('Avaliacao de Conformidade'!$I$19&lt;&gt;"intervalo","-",IF($E$10="Risco do Consumidor",$E$8-D633*$K$8,$E$8+D633*$K$8))</f>
        <v>105.47601249485237</v>
      </c>
      <c r="G633" s="72">
        <f t="shared" ca="1" si="28"/>
        <v>4.99760009543046E-2</v>
      </c>
      <c r="H633" s="72">
        <f t="shared" ca="1" si="29"/>
        <v>4.9976010088631978E-2</v>
      </c>
      <c r="I633" s="72">
        <f t="shared" ca="1" si="30"/>
        <v>4.9976005521468289E-2</v>
      </c>
    </row>
    <row r="634" spans="3:9">
      <c r="C634" s="70">
        <v>619</v>
      </c>
      <c r="D634" s="73">
        <f ca="1">IF('Avaliacao de Conformidade'!$I$19&lt;&gt;"intervalo","-",IF(ABS($E$11-I632)&lt;=ABS($E$11-I633),D632+(RAND()-0.5)*$M$17/C634,D633+(RAND()-0.5)*$M$17/C634))</f>
        <v>1.6451190046793047</v>
      </c>
      <c r="E634" s="87">
        <f ca="1">IF('Avaliacao de Conformidade'!$I$19&lt;&gt;"intervalo","-",IF($E$10="Risco do Consumidor",$E$7+D634*$K$7,$E$7-D634*$K$7))</f>
        <v>93.701517760528432</v>
      </c>
      <c r="F634" s="87">
        <f ca="1">IF('Avaliacao de Conformidade'!$I$19&lt;&gt;"intervalo","-",IF($E$10="Risco do Consumidor",$E$8-D634*$K$8,$E$8+D634*$K$8))</f>
        <v>105.47592273713191</v>
      </c>
      <c r="G634" s="72">
        <f t="shared" ca="1" si="28"/>
        <v>4.9972636071353056E-2</v>
      </c>
      <c r="H634" s="72">
        <f t="shared" ca="1" si="29"/>
        <v>4.9972645207408337E-2</v>
      </c>
      <c r="I634" s="72">
        <f t="shared" ca="1" si="30"/>
        <v>4.99726406393807E-2</v>
      </c>
    </row>
    <row r="635" spans="3:9">
      <c r="C635" s="70">
        <v>620</v>
      </c>
      <c r="D635" s="73">
        <f ca="1">IF('Avaliacao de Conformidade'!$I$19&lt;&gt;"intervalo","-",IF(ABS($E$11-I633)&lt;=ABS($E$11-I634),D633+(RAND()-0.5)*$M$17/C635,D634+(RAND()-0.5)*$M$17/C635))</f>
        <v>1.6449326536469273</v>
      </c>
      <c r="E635" s="87">
        <f ca="1">IF('Avaliacao de Conformidade'!$I$19&lt;&gt;"intervalo","-",IF($E$10="Risco do Consumidor",$E$7+D635*$K$7,$E$7-D635*$K$7))</f>
        <v>93.701098470705588</v>
      </c>
      <c r="F635" s="87">
        <f ca="1">IF('Avaliacao de Conformidade'!$I$19&lt;&gt;"intervalo","-",IF($E$10="Risco do Consumidor",$E$8-D635*$K$8,$E$8+D635*$K$8))</f>
        <v>105.47643520247095</v>
      </c>
      <c r="G635" s="72">
        <f t="shared" ca="1" si="28"/>
        <v>4.9991850061089825E-2</v>
      </c>
      <c r="H635" s="72">
        <f t="shared" ca="1" si="29"/>
        <v>4.9991859187283667E-2</v>
      </c>
      <c r="I635" s="72">
        <f t="shared" ca="1" si="30"/>
        <v>4.9991854624186746E-2</v>
      </c>
    </row>
    <row r="636" spans="3:9">
      <c r="C636" s="70">
        <v>621</v>
      </c>
      <c r="D636" s="73">
        <f ca="1">IF('Avaliacao de Conformidade'!$I$19&lt;&gt;"intervalo","-",IF(ABS($E$11-I634)&lt;=ABS($E$11-I635),D634+(RAND()-0.5)*$M$17/C636,D635+(RAND()-0.5)*$M$17/C636))</f>
        <v>1.644819004229485</v>
      </c>
      <c r="E636" s="87">
        <f ca="1">IF('Avaliacao de Conformidade'!$I$19&lt;&gt;"intervalo","-",IF($E$10="Risco do Consumidor",$E$7+D636*$K$7,$E$7-D636*$K$7))</f>
        <v>93.700842759516348</v>
      </c>
      <c r="F636" s="87">
        <f ca="1">IF('Avaliacao de Conformidade'!$I$19&lt;&gt;"intervalo","-",IF($E$10="Risco do Consumidor",$E$8-D636*$K$8,$E$8+D636*$K$8))</f>
        <v>105.47674773836891</v>
      </c>
      <c r="G636" s="72">
        <f t="shared" ca="1" si="28"/>
        <v>5.0003570938500684E-2</v>
      </c>
      <c r="H636" s="72">
        <f t="shared" ca="1" si="29"/>
        <v>5.0003580058685403E-2</v>
      </c>
      <c r="I636" s="72">
        <f t="shared" ca="1" si="30"/>
        <v>5.0003575498593043E-2</v>
      </c>
    </row>
    <row r="637" spans="3:9">
      <c r="C637" s="70">
        <v>622</v>
      </c>
      <c r="D637" s="73">
        <f ca="1">IF('Avaliacao de Conformidade'!$I$19&lt;&gt;"intervalo","-",IF(ABS($E$11-I635)&lt;=ABS($E$11-I636),D635+(RAND()-0.5)*$M$17/C637,D636+(RAND()-0.5)*$M$17/C637))</f>
        <v>1.6449628476085234</v>
      </c>
      <c r="E637" s="87">
        <f ca="1">IF('Avaliacao de Conformidade'!$I$19&lt;&gt;"intervalo","-",IF($E$10="Risco do Consumidor",$E$7+D637*$K$7,$E$7-D637*$K$7))</f>
        <v>93.701166407119175</v>
      </c>
      <c r="F637" s="87">
        <f ca="1">IF('Avaliacao de Conformidade'!$I$19&lt;&gt;"intervalo","-",IF($E$10="Risco do Consumidor",$E$8-D637*$K$8,$E$8+D637*$K$8))</f>
        <v>105.47635216907656</v>
      </c>
      <c r="G637" s="72">
        <f t="shared" ca="1" si="28"/>
        <v>4.9988736469621473E-2</v>
      </c>
      <c r="H637" s="72">
        <f t="shared" ca="1" si="29"/>
        <v>4.9988745597412343E-2</v>
      </c>
      <c r="I637" s="72">
        <f t="shared" ca="1" si="30"/>
        <v>4.9988741033516908E-2</v>
      </c>
    </row>
    <row r="638" spans="3:9">
      <c r="C638" s="70">
        <v>623</v>
      </c>
      <c r="D638" s="73">
        <f ca="1">IF('Avaliacao de Conformidade'!$I$19&lt;&gt;"intervalo","-",IF(ABS($E$11-I636)&lt;=ABS($E$11-I637),D636+(RAND()-0.5)*$M$17/C638,D637+(RAND()-0.5)*$M$17/C638))</f>
        <v>1.6448161590251815</v>
      </c>
      <c r="E638" s="87">
        <f ca="1">IF('Avaliacao de Conformidade'!$I$19&lt;&gt;"intervalo","-",IF($E$10="Risco do Consumidor",$E$7+D638*$K$7,$E$7-D638*$K$7))</f>
        <v>93.700836357806665</v>
      </c>
      <c r="F638" s="87">
        <f ca="1">IF('Avaliacao de Conformidade'!$I$19&lt;&gt;"intervalo","-",IF($E$10="Risco do Consumidor",$E$8-D638*$K$8,$E$8+D638*$K$8))</f>
        <v>105.47675556268075</v>
      </c>
      <c r="G638" s="72">
        <f t="shared" ca="1" si="28"/>
        <v>5.0003864397866846E-2</v>
      </c>
      <c r="H638" s="72">
        <f t="shared" ca="1" si="29"/>
        <v>5.0003873517901254E-2</v>
      </c>
      <c r="I638" s="72">
        <f t="shared" ca="1" si="30"/>
        <v>5.000386895788405E-2</v>
      </c>
    </row>
    <row r="639" spans="3:9">
      <c r="C639" s="70">
        <v>624</v>
      </c>
      <c r="D639" s="73">
        <f ca="1">IF('Avaliacao de Conformidade'!$I$19&lt;&gt;"intervalo","-",IF(ABS($E$11-I637)&lt;=ABS($E$11-I638),D637+(RAND()-0.5)*$M$17/C639,D638+(RAND()-0.5)*$M$17/C639))</f>
        <v>1.644870904965781</v>
      </c>
      <c r="E639" s="87">
        <f ca="1">IF('Avaliacao de Conformidade'!$I$19&lt;&gt;"intervalo","-",IF($E$10="Risco do Consumidor",$E$7+D639*$K$7,$E$7-D639*$K$7))</f>
        <v>93.700959536173002</v>
      </c>
      <c r="F639" s="87">
        <f ca="1">IF('Avaliacao de Conformidade'!$I$19&lt;&gt;"intervalo","-",IF($E$10="Risco do Consumidor",$E$8-D639*$K$8,$E$8+D639*$K$8))</f>
        <v>105.47660501134411</v>
      </c>
      <c r="G639" s="72">
        <f t="shared" ca="1" si="28"/>
        <v>4.9998218046469534E-2</v>
      </c>
      <c r="H639" s="72">
        <f t="shared" ca="1" si="29"/>
        <v>4.9998227169397655E-2</v>
      </c>
      <c r="I639" s="72">
        <f t="shared" ca="1" si="30"/>
        <v>4.9998222607933594E-2</v>
      </c>
    </row>
    <row r="640" spans="3:9">
      <c r="C640" s="70">
        <v>625</v>
      </c>
      <c r="D640" s="73">
        <f ca="1">IF('Avaliacao de Conformidade'!$I$19&lt;&gt;"intervalo","-",IF(ABS($E$11-I638)&lt;=ABS($E$11-I639),D638+(RAND()-0.5)*$M$17/C640,D639+(RAND()-0.5)*$M$17/C640))</f>
        <v>1.644898218807141</v>
      </c>
      <c r="E640" s="87">
        <f ca="1">IF('Avaliacao de Conformidade'!$I$19&lt;&gt;"intervalo","-",IF($E$10="Risco do Consumidor",$E$7+D640*$K$7,$E$7-D640*$K$7))</f>
        <v>93.701020992316074</v>
      </c>
      <c r="F640" s="87">
        <f ca="1">IF('Avaliacao de Conformidade'!$I$19&lt;&gt;"intervalo","-",IF($E$10="Risco do Consumidor",$E$8-D640*$K$8,$E$8+D640*$K$8))</f>
        <v>105.47652989828036</v>
      </c>
      <c r="G640" s="72">
        <f t="shared" ca="1" si="28"/>
        <v>4.999540115928696E-2</v>
      </c>
      <c r="H640" s="72">
        <f t="shared" ca="1" si="29"/>
        <v>4.9995410283659829E-2</v>
      </c>
      <c r="I640" s="72">
        <f t="shared" ca="1" si="30"/>
        <v>4.9995405721473395E-2</v>
      </c>
    </row>
    <row r="641" spans="3:9">
      <c r="C641" s="70">
        <v>626</v>
      </c>
      <c r="D641" s="73">
        <f ca="1">IF('Avaliacao de Conformidade'!$I$19&lt;&gt;"intervalo","-",IF(ABS($E$11-I639)&lt;=ABS($E$11-I640),D639+(RAND()-0.5)*$M$17/C641,D640+(RAND()-0.5)*$M$17/C641))</f>
        <v>1.6449591217654029</v>
      </c>
      <c r="E641" s="87">
        <f ca="1">IF('Avaliacao de Conformidade'!$I$19&lt;&gt;"intervalo","-",IF($E$10="Risco do Consumidor",$E$7+D641*$K$7,$E$7-D641*$K$7))</f>
        <v>93.701158023972155</v>
      </c>
      <c r="F641" s="87">
        <f ca="1">IF('Avaliacao de Conformidade'!$I$19&lt;&gt;"intervalo","-",IF($E$10="Risco do Consumidor",$E$8-D641*$K$8,$E$8+D641*$K$8))</f>
        <v>105.47636241514515</v>
      </c>
      <c r="G641" s="72">
        <f t="shared" ca="1" si="28"/>
        <v>4.9989120668984463E-2</v>
      </c>
      <c r="H641" s="72">
        <f t="shared" ca="1" si="29"/>
        <v>4.9989129796578449E-2</v>
      </c>
      <c r="I641" s="72">
        <f t="shared" ca="1" si="30"/>
        <v>4.9989125232781456E-2</v>
      </c>
    </row>
    <row r="642" spans="3:9">
      <c r="C642" s="70">
        <v>627</v>
      </c>
      <c r="D642" s="73">
        <f ca="1">IF('Avaliacao de Conformidade'!$I$19&lt;&gt;"intervalo","-",IF(ABS($E$11-I640)&lt;=ABS($E$11-I641),D640+(RAND()-0.5)*$M$17/C642,D641+(RAND()-0.5)*$M$17/C642))</f>
        <v>1.6448130518852146</v>
      </c>
      <c r="E642" s="87">
        <f ca="1">IF('Avaliacao de Conformidade'!$I$19&lt;&gt;"intervalo","-",IF($E$10="Risco do Consumidor",$E$7+D642*$K$7,$E$7-D642*$K$7))</f>
        <v>93.700829366741729</v>
      </c>
      <c r="F642" s="87">
        <f ca="1">IF('Avaliacao de Conformidade'!$I$19&lt;&gt;"intervalo","-",IF($E$10="Risco do Consumidor",$E$8-D642*$K$8,$E$8+D642*$K$8))</f>
        <v>105.47676410731566</v>
      </c>
      <c r="G642" s="72">
        <f t="shared" ca="1" si="28"/>
        <v>5.0004184875306348E-2</v>
      </c>
      <c r="H642" s="72">
        <f t="shared" ca="1" si="29"/>
        <v>5.0004193995176048E-2</v>
      </c>
      <c r="I642" s="72">
        <f t="shared" ca="1" si="30"/>
        <v>5.0004189435241195E-2</v>
      </c>
    </row>
    <row r="643" spans="3:9">
      <c r="C643" s="70">
        <v>628</v>
      </c>
      <c r="D643" s="73">
        <f ca="1">IF('Avaliacao de Conformidade'!$I$19&lt;&gt;"intervalo","-",IF(ABS($E$11-I641)&lt;=ABS($E$11-I642),D641+(RAND()-0.5)*$M$17/C643,D642+(RAND()-0.5)*$M$17/C643))</f>
        <v>1.6447395338479829</v>
      </c>
      <c r="E643" s="87">
        <f ca="1">IF('Avaliacao de Conformidade'!$I$19&lt;&gt;"intervalo","-",IF($E$10="Risco do Consumidor",$E$7+D643*$K$7,$E$7-D643*$K$7))</f>
        <v>93.700663951157964</v>
      </c>
      <c r="F643" s="87">
        <f ca="1">IF('Avaliacao de Conformidade'!$I$19&lt;&gt;"intervalo","-",IF($E$10="Risco do Consumidor",$E$8-D643*$K$8,$E$8+D643*$K$8))</f>
        <v>105.47696628191805</v>
      </c>
      <c r="G643" s="72">
        <f t="shared" ca="1" si="28"/>
        <v>5.0011768169693591E-2</v>
      </c>
      <c r="H643" s="72">
        <f t="shared" ca="1" si="29"/>
        <v>5.0011777285678564E-2</v>
      </c>
      <c r="I643" s="72">
        <f t="shared" ca="1" si="30"/>
        <v>5.0011772727686074E-2</v>
      </c>
    </row>
    <row r="644" spans="3:9">
      <c r="C644" s="70">
        <v>629</v>
      </c>
      <c r="D644" s="73">
        <f ca="1">IF('Avaliacao de Conformidade'!$I$19&lt;&gt;"intervalo","-",IF(ABS($E$11-I642)&lt;=ABS($E$11-I643),D642+(RAND()-0.5)*$M$17/C644,D643+(RAND()-0.5)*$M$17/C644))</f>
        <v>1.6447115435909601</v>
      </c>
      <c r="E644" s="87">
        <f ca="1">IF('Avaliacao de Conformidade'!$I$19&lt;&gt;"intervalo","-",IF($E$10="Risco do Consumidor",$E$7+D644*$K$7,$E$7-D644*$K$7))</f>
        <v>93.700600973079659</v>
      </c>
      <c r="F644" s="87">
        <f ca="1">IF('Avaliacao de Conformidade'!$I$19&lt;&gt;"intervalo","-",IF($E$10="Risco do Consumidor",$E$8-D644*$K$8,$E$8+D644*$K$8))</f>
        <v>105.47704325512485</v>
      </c>
      <c r="G644" s="72">
        <f t="shared" ca="1" si="28"/>
        <v>5.0014655571024504E-2</v>
      </c>
      <c r="H644" s="72">
        <f t="shared" ca="1" si="29"/>
        <v>5.0014664685530251E-2</v>
      </c>
      <c r="I644" s="72">
        <f t="shared" ca="1" si="30"/>
        <v>5.0014660128277377E-2</v>
      </c>
    </row>
    <row r="645" spans="3:9">
      <c r="C645" s="70">
        <v>630</v>
      </c>
      <c r="D645" s="73">
        <f ca="1">IF('Avaliacao de Conformidade'!$I$19&lt;&gt;"intervalo","-",IF(ABS($E$11-I643)&lt;=ABS($E$11-I644),D643+(RAND()-0.5)*$M$17/C645,D644+(RAND()-0.5)*$M$17/C645))</f>
        <v>1.6448668385433345</v>
      </c>
      <c r="E645" s="87">
        <f ca="1">IF('Avaliacao de Conformidade'!$I$19&lt;&gt;"intervalo","-",IF($E$10="Risco do Consumidor",$E$7+D645*$K$7,$E$7-D645*$K$7))</f>
        <v>93.700950386722496</v>
      </c>
      <c r="F645" s="87">
        <f ca="1">IF('Avaliacao de Conformidade'!$I$19&lt;&gt;"intervalo","-",IF($E$10="Risco do Consumidor",$E$8-D645*$K$8,$E$8+D645*$K$8))</f>
        <v>105.47661619400583</v>
      </c>
      <c r="G645" s="72">
        <f t="shared" ca="1" si="28"/>
        <v>4.9998637429036263E-2</v>
      </c>
      <c r="H645" s="72">
        <f t="shared" ca="1" si="29"/>
        <v>4.9998646551749099E-2</v>
      </c>
      <c r="I645" s="72">
        <f t="shared" ca="1" si="30"/>
        <v>4.9998641990392681E-2</v>
      </c>
    </row>
    <row r="646" spans="3:9">
      <c r="C646" s="70">
        <v>631</v>
      </c>
      <c r="D646" s="73">
        <f ca="1">IF('Avaliacao de Conformidade'!$I$19&lt;&gt;"intervalo","-",IF(ABS($E$11-I644)&lt;=ABS($E$11-I645),D644+(RAND()-0.5)*$M$17/C646,D645+(RAND()-0.5)*$M$17/C646))</f>
        <v>1.6449563414605004</v>
      </c>
      <c r="E646" s="87">
        <f ca="1">IF('Avaliacao de Conformidade'!$I$19&lt;&gt;"intervalo","-",IF($E$10="Risco do Consumidor",$E$7+D646*$K$7,$E$7-D646*$K$7))</f>
        <v>93.701151768286124</v>
      </c>
      <c r="F646" s="87">
        <f ca="1">IF('Avaliacao de Conformidade'!$I$19&lt;&gt;"intervalo","-",IF($E$10="Risco do Consumidor",$E$8-D646*$K$8,$E$8+D646*$K$8))</f>
        <v>105.47637006098363</v>
      </c>
      <c r="G646" s="72">
        <f t="shared" ca="1" si="28"/>
        <v>4.998940736841178E-2</v>
      </c>
      <c r="H646" s="72">
        <f t="shared" ca="1" si="29"/>
        <v>4.9989416495858453E-2</v>
      </c>
      <c r="I646" s="72">
        <f t="shared" ca="1" si="30"/>
        <v>4.9989411932135117E-2</v>
      </c>
    </row>
    <row r="647" spans="3:9">
      <c r="C647" s="70">
        <v>632</v>
      </c>
      <c r="D647" s="73">
        <f ca="1">IF('Avaliacao de Conformidade'!$I$19&lt;&gt;"intervalo","-",IF(ABS($E$11-I645)&lt;=ABS($E$11-I646),D645+(RAND()-0.5)*$M$17/C647,D646+(RAND()-0.5)*$M$17/C647))</f>
        <v>1.6447818617779857</v>
      </c>
      <c r="E647" s="87">
        <f ca="1">IF('Avaliacao de Conformidade'!$I$19&lt;&gt;"intervalo","-",IF($E$10="Risco do Consumidor",$E$7+D647*$K$7,$E$7-D647*$K$7))</f>
        <v>93.700759189000465</v>
      </c>
      <c r="F647" s="87">
        <f ca="1">IF('Avaliacao de Conformidade'!$I$19&lt;&gt;"intervalo","-",IF($E$10="Risco do Consumidor",$E$8-D647*$K$8,$E$8+D647*$K$8))</f>
        <v>105.47684988011054</v>
      </c>
      <c r="G647" s="72">
        <f t="shared" ca="1" si="28"/>
        <v>5.0007401984203996E-2</v>
      </c>
      <c r="H647" s="72">
        <f t="shared" ca="1" si="29"/>
        <v>5.0007411102425139E-2</v>
      </c>
      <c r="I647" s="72">
        <f t="shared" ca="1" si="30"/>
        <v>5.0007406543314564E-2</v>
      </c>
    </row>
    <row r="648" spans="3:9">
      <c r="C648" s="70">
        <v>633</v>
      </c>
      <c r="D648" s="73">
        <f ca="1">IF('Avaliacao de Conformidade'!$I$19&lt;&gt;"intervalo","-",IF(ABS($E$11-I646)&lt;=ABS($E$11-I647),D646+(RAND()-0.5)*$M$17/C648,D647+(RAND()-0.5)*$M$17/C648))</f>
        <v>1.6448302815392404</v>
      </c>
      <c r="E648" s="87">
        <f ca="1">IF('Avaliacao de Conformidade'!$I$19&lt;&gt;"intervalo","-",IF($E$10="Risco do Consumidor",$E$7+D648*$K$7,$E$7-D648*$K$7))</f>
        <v>93.700868133463288</v>
      </c>
      <c r="F648" s="87">
        <f ca="1">IF('Avaliacao de Conformidade'!$I$19&lt;&gt;"intervalo","-",IF($E$10="Risco do Consumidor",$E$8-D648*$K$8,$E$8+D648*$K$8))</f>
        <v>105.47671672576709</v>
      </c>
      <c r="G648" s="72">
        <f t="shared" ca="1" si="28"/>
        <v>5.0002407790487036E-2</v>
      </c>
      <c r="H648" s="72">
        <f t="shared" ca="1" si="29"/>
        <v>5.0002416911267632E-2</v>
      </c>
      <c r="I648" s="72">
        <f t="shared" ca="1" si="30"/>
        <v>5.0002412350877337E-2</v>
      </c>
    </row>
    <row r="649" spans="3:9">
      <c r="C649" s="70">
        <v>634</v>
      </c>
      <c r="D649" s="73">
        <f ca="1">IF('Avaliacao de Conformidade'!$I$19&lt;&gt;"intervalo","-",IF(ABS($E$11-I647)&lt;=ABS($E$11-I648),D647+(RAND()-0.5)*$M$17/C649,D648+(RAND()-0.5)*$M$17/C649))</f>
        <v>1.6449152984051858</v>
      </c>
      <c r="E649" s="87">
        <f ca="1">IF('Avaliacao de Conformidade'!$I$19&lt;&gt;"intervalo","-",IF($E$10="Risco do Consumidor",$E$7+D649*$K$7,$E$7-D649*$K$7))</f>
        <v>93.701059421411671</v>
      </c>
      <c r="F649" s="87">
        <f ca="1">IF('Avaliacao de Conformidade'!$I$19&lt;&gt;"intervalo","-",IF($E$10="Risco do Consumidor",$E$8-D649*$K$8,$E$8+D649*$K$8))</f>
        <v>105.47648292938574</v>
      </c>
      <c r="G649" s="72">
        <f t="shared" ca="1" si="28"/>
        <v>4.9993639797946701E-2</v>
      </c>
      <c r="H649" s="72">
        <f t="shared" ca="1" si="29"/>
        <v>4.999364892322266E-2</v>
      </c>
      <c r="I649" s="72">
        <f t="shared" ca="1" si="30"/>
        <v>4.9993644360584677E-2</v>
      </c>
    </row>
    <row r="650" spans="3:9">
      <c r="C650" s="70">
        <v>635</v>
      </c>
      <c r="D650" s="73">
        <f ca="1">IF('Avaliacao de Conformidade'!$I$19&lt;&gt;"intervalo","-",IF(ABS($E$11-I648)&lt;=ABS($E$11-I649),D648+(RAND()-0.5)*$M$17/C650,D649+(RAND()-0.5)*$M$17/C650))</f>
        <v>1.644698718529749</v>
      </c>
      <c r="E650" s="87">
        <f ca="1">IF('Avaliacao de Conformidade'!$I$19&lt;&gt;"intervalo","-",IF($E$10="Risco do Consumidor",$E$7+D650*$K$7,$E$7-D650*$K$7))</f>
        <v>93.70057211669193</v>
      </c>
      <c r="F650" s="87">
        <f ca="1">IF('Avaliacao de Conformidade'!$I$19&lt;&gt;"intervalo","-",IF($E$10="Risco do Consumidor",$E$8-D650*$K$8,$E$8+D650*$K$8))</f>
        <v>105.47707852404319</v>
      </c>
      <c r="G650" s="72">
        <f t="shared" ca="1" si="28"/>
        <v>5.0015978615030328E-2</v>
      </c>
      <c r="H650" s="72">
        <f t="shared" ca="1" si="29"/>
        <v>5.0015987728858763E-2</v>
      </c>
      <c r="I650" s="72">
        <f t="shared" ca="1" si="30"/>
        <v>5.0015983171944542E-2</v>
      </c>
    </row>
    <row r="651" spans="3:9">
      <c r="C651" s="70">
        <v>636</v>
      </c>
      <c r="D651" s="73">
        <f ca="1">IF('Avaliacao de Conformidade'!$I$19&lt;&gt;"intervalo","-",IF(ABS($E$11-I649)&lt;=ABS($E$11-I650),D649+(RAND()-0.5)*$M$17/C651,D650+(RAND()-0.5)*$M$17/C651))</f>
        <v>1.6450629915417858</v>
      </c>
      <c r="E651" s="87">
        <f ca="1">IF('Avaliacao de Conformidade'!$I$19&lt;&gt;"intervalo","-",IF($E$10="Risco do Consumidor",$E$7+D651*$K$7,$E$7-D651*$K$7))</f>
        <v>93.701391730969021</v>
      </c>
      <c r="F651" s="87">
        <f ca="1">IF('Avaliacao de Conformidade'!$I$19&lt;&gt;"intervalo","-",IF($E$10="Risco do Consumidor",$E$8-D651*$K$8,$E$8+D651*$K$8))</f>
        <v>105.47607677326009</v>
      </c>
      <c r="G651" s="72">
        <f t="shared" ca="1" si="28"/>
        <v>4.9978410766881573E-2</v>
      </c>
      <c r="H651" s="72">
        <f t="shared" ca="1" si="29"/>
        <v>4.9978419899971913E-2</v>
      </c>
      <c r="I651" s="72">
        <f t="shared" ca="1" si="30"/>
        <v>4.9978415333426743E-2</v>
      </c>
    </row>
    <row r="652" spans="3:9">
      <c r="C652" s="70">
        <v>637</v>
      </c>
      <c r="D652" s="73">
        <f ca="1">IF('Avaliacao de Conformidade'!$I$19&lt;&gt;"intervalo","-",IF(ABS($E$11-I650)&lt;=ABS($E$11-I651),D650+(RAND()-0.5)*$M$17/C652,D651+(RAND()-0.5)*$M$17/C652))</f>
        <v>1.6447961618229099</v>
      </c>
      <c r="E652" s="87">
        <f ca="1">IF('Avaliacao de Conformidade'!$I$19&lt;&gt;"intervalo","-",IF($E$10="Risco do Consumidor",$E$7+D652*$K$7,$E$7-D652*$K$7))</f>
        <v>93.700791364101548</v>
      </c>
      <c r="F652" s="87">
        <f ca="1">IF('Avaliacao de Conformidade'!$I$19&lt;&gt;"intervalo","-",IF($E$10="Risco do Consumidor",$E$8-D652*$K$8,$E$8+D652*$K$8))</f>
        <v>105.476810554987</v>
      </c>
      <c r="G652" s="72">
        <f t="shared" ca="1" si="28"/>
        <v>5.0005926983157922E-2</v>
      </c>
      <c r="H652" s="72">
        <f t="shared" ca="1" si="29"/>
        <v>5.0005936102135058E-2</v>
      </c>
      <c r="I652" s="72">
        <f t="shared" ca="1" si="30"/>
        <v>5.0005931542646487E-2</v>
      </c>
    </row>
    <row r="653" spans="3:9">
      <c r="C653" s="70">
        <v>638</v>
      </c>
      <c r="D653" s="73">
        <f ca="1">IF('Avaliacao de Conformidade'!$I$19&lt;&gt;"intervalo","-",IF(ABS($E$11-I651)&lt;=ABS($E$11-I652),D651+(RAND()-0.5)*$M$17/C653,D652+(RAND()-0.5)*$M$17/C653))</f>
        <v>1.6447100119796361</v>
      </c>
      <c r="E653" s="87">
        <f ca="1">IF('Avaliacao de Conformidade'!$I$19&lt;&gt;"intervalo","-",IF($E$10="Risco do Consumidor",$E$7+D653*$K$7,$E$7-D653*$K$7))</f>
        <v>93.700597526954184</v>
      </c>
      <c r="F653" s="87">
        <f ca="1">IF('Avaliacao de Conformidade'!$I$19&lt;&gt;"intervalo","-",IF($E$10="Risco do Consumidor",$E$8-D653*$K$8,$E$8+D653*$K$8))</f>
        <v>105.477047467056</v>
      </c>
      <c r="G653" s="72">
        <f t="shared" ca="1" si="28"/>
        <v>5.0014813571857906E-2</v>
      </c>
      <c r="H653" s="72">
        <f t="shared" ca="1" si="29"/>
        <v>5.0014822686282975E-2</v>
      </c>
      <c r="I653" s="72">
        <f t="shared" ca="1" si="30"/>
        <v>5.0014818129070437E-2</v>
      </c>
    </row>
    <row r="654" spans="3:9">
      <c r="C654" s="70">
        <v>639</v>
      </c>
      <c r="D654" s="73">
        <f ca="1">IF('Avaliacao de Conformidade'!$I$19&lt;&gt;"intervalo","-",IF(ABS($E$11-I652)&lt;=ABS($E$11-I653),D652+(RAND()-0.5)*$M$17/C654,D653+(RAND()-0.5)*$M$17/C654))</f>
        <v>1.6449349272400964</v>
      </c>
      <c r="E654" s="87">
        <f ca="1">IF('Avaliacao de Conformidade'!$I$19&lt;&gt;"intervalo","-",IF($E$10="Risco do Consumidor",$E$7+D654*$K$7,$E$7-D654*$K$7))</f>
        <v>93.701103586290216</v>
      </c>
      <c r="F654" s="87">
        <f ca="1">IF('Avaliacao de Conformidade'!$I$19&lt;&gt;"intervalo","-",IF($E$10="Risco do Consumidor",$E$8-D654*$K$8,$E$8+D654*$K$8))</f>
        <v>105.47642895008974</v>
      </c>
      <c r="G654" s="72">
        <f t="shared" ca="1" si="28"/>
        <v>4.9991615603520195E-2</v>
      </c>
      <c r="H654" s="72">
        <f t="shared" ca="1" si="29"/>
        <v>4.9991624729834344E-2</v>
      </c>
      <c r="I654" s="72">
        <f t="shared" ca="1" si="30"/>
        <v>4.999162016667727E-2</v>
      </c>
    </row>
    <row r="655" spans="3:9">
      <c r="C655" s="70">
        <v>640</v>
      </c>
      <c r="D655" s="73">
        <f ca="1">IF('Avaliacao de Conformidade'!$I$19&lt;&gt;"intervalo","-",IF(ABS($E$11-I653)&lt;=ABS($E$11-I654),D653+(RAND()-0.5)*$M$17/C655,D654+(RAND()-0.5)*$M$17/C655))</f>
        <v>1.6448077102084362</v>
      </c>
      <c r="E655" s="87">
        <f ca="1">IF('Avaliacao de Conformidade'!$I$19&lt;&gt;"intervalo","-",IF($E$10="Risco do Consumidor",$E$7+D655*$K$7,$E$7-D655*$K$7))</f>
        <v>93.700817347968979</v>
      </c>
      <c r="F655" s="87">
        <f ca="1">IF('Avaliacao de Conformidade'!$I$19&lt;&gt;"intervalo","-",IF($E$10="Risco do Consumidor",$E$8-D655*$K$8,$E$8+D655*$K$8))</f>
        <v>105.47677879692679</v>
      </c>
      <c r="G655" s="72">
        <f t="shared" ca="1" si="28"/>
        <v>5.0004735831750913E-2</v>
      </c>
      <c r="H655" s="72">
        <f t="shared" ca="1" si="29"/>
        <v>5.0004744951338054E-2</v>
      </c>
      <c r="I655" s="72">
        <f t="shared" ca="1" si="30"/>
        <v>5.0004740391544483E-2</v>
      </c>
    </row>
    <row r="656" spans="3:9">
      <c r="C656" s="70">
        <v>641</v>
      </c>
      <c r="D656" s="73">
        <f ca="1">IF('Avaliacao de Conformidade'!$I$19&lt;&gt;"intervalo","-",IF(ABS($E$11-I654)&lt;=ABS($E$11-I655),D654+(RAND()-0.5)*$M$17/C656,D655+(RAND()-0.5)*$M$17/C656))</f>
        <v>1.6447563010837256</v>
      </c>
      <c r="E656" s="87">
        <f ca="1">IF('Avaliacao de Conformidade'!$I$19&lt;&gt;"intervalo","-",IF($E$10="Risco do Consumidor",$E$7+D656*$K$7,$E$7-D656*$K$7))</f>
        <v>93.700701677438389</v>
      </c>
      <c r="F656" s="87">
        <f ca="1">IF('Avaliacao de Conformidade'!$I$19&lt;&gt;"intervalo","-",IF($E$10="Risco do Consumidor",$E$8-D656*$K$8,$E$8+D656*$K$8))</f>
        <v>105.47692017201976</v>
      </c>
      <c r="G656" s="72">
        <f t="shared" ref="G656:G719" ca="1" si="31">IF(E656="-","-",IF($G$13="Risco do Consumidor",_xlfn.NORM.DIST($E$7,E656,$K$7,TRUE)+(1-_xlfn.NORM.DIST($E$8,E656,$K$7,TRUE)),(_xlfn.NORM.DIST($E$8,E656,$K$7,TRUE)-_xlfn.NORM.DIST($E$7,E656,$K$7,TRUE))))</f>
        <v>5.0010038569396467E-2</v>
      </c>
      <c r="H656" s="72">
        <f t="shared" ref="H656:H719" ca="1" si="32">IF(F656="-","-",IF($G$13="Risco do Consumidor",_xlfn.NORM.DIST($E$7,F656,$K$8,TRUE)+(1-_xlfn.NORM.DIST($E$8,F656,$K$8,TRUE)),(_xlfn.NORM.DIST($E$8,F656,$K$8,TRUE)-_xlfn.NORM.DIST($E$7,F656,$K$8,TRUE))))</f>
        <v>5.0010047686267545E-2</v>
      </c>
      <c r="I656" s="72">
        <f t="shared" ref="I656:I719" ca="1" si="33">IF(COUNT(G656:H656)=0,"-",AVERAGE(G656:H656))</f>
        <v>5.0010043127832006E-2</v>
      </c>
    </row>
    <row r="657" spans="3:9">
      <c r="C657" s="70">
        <v>642</v>
      </c>
      <c r="D657" s="73">
        <f ca="1">IF('Avaliacao de Conformidade'!$I$19&lt;&gt;"intervalo","-",IF(ABS($E$11-I655)&lt;=ABS($E$11-I656),D655+(RAND()-0.5)*$M$17/C657,D656+(RAND()-0.5)*$M$17/C657))</f>
        <v>1.6449454869438616</v>
      </c>
      <c r="E657" s="87">
        <f ca="1">IF('Avaliacao de Conformidade'!$I$19&lt;&gt;"intervalo","-",IF($E$10="Risco do Consumidor",$E$7+D657*$K$7,$E$7-D657*$K$7))</f>
        <v>93.701127345623689</v>
      </c>
      <c r="F657" s="87">
        <f ca="1">IF('Avaliacao de Conformidade'!$I$19&lt;&gt;"intervalo","-",IF($E$10="Risco do Consumidor",$E$8-D657*$K$8,$E$8+D657*$K$8))</f>
        <v>105.47639991090438</v>
      </c>
      <c r="G657" s="72">
        <f t="shared" ca="1" si="31"/>
        <v>4.9990526676801129E-2</v>
      </c>
      <c r="H657" s="72">
        <f t="shared" ca="1" si="32"/>
        <v>4.999053580367345E-2</v>
      </c>
      <c r="I657" s="72">
        <f t="shared" ca="1" si="33"/>
        <v>4.9990531240237293E-2</v>
      </c>
    </row>
    <row r="658" spans="3:9">
      <c r="C658" s="70">
        <v>643</v>
      </c>
      <c r="D658" s="73">
        <f ca="1">IF('Avaliacao de Conformidade'!$I$19&lt;&gt;"intervalo","-",IF(ABS($E$11-I656)&lt;=ABS($E$11-I657),D656+(RAND()-0.5)*$M$17/C658,D657+(RAND()-0.5)*$M$17/C658))</f>
        <v>1.6448405278944604</v>
      </c>
      <c r="E658" s="87">
        <f ca="1">IF('Avaliacao de Conformidade'!$I$19&lt;&gt;"intervalo","-",IF($E$10="Risco do Consumidor",$E$7+D658*$K$7,$E$7-D658*$K$7))</f>
        <v>93.700891187762537</v>
      </c>
      <c r="F658" s="87">
        <f ca="1">IF('Avaliacao de Conformidade'!$I$19&lt;&gt;"intervalo","-",IF($E$10="Risco do Consumidor",$E$8-D658*$K$8,$E$8+D658*$K$8))</f>
        <v>105.47668854829024</v>
      </c>
      <c r="G658" s="72">
        <f t="shared" ca="1" si="31"/>
        <v>5.0001350994405142E-2</v>
      </c>
      <c r="H658" s="72">
        <f t="shared" ca="1" si="32"/>
        <v>5.0001360115727665E-2</v>
      </c>
      <c r="I658" s="72">
        <f t="shared" ca="1" si="33"/>
        <v>5.0001355555066407E-2</v>
      </c>
    </row>
    <row r="659" spans="3:9">
      <c r="C659" s="70">
        <v>644</v>
      </c>
      <c r="D659" s="73">
        <f ca="1">IF('Avaliacao de Conformidade'!$I$19&lt;&gt;"intervalo","-",IF(ABS($E$11-I657)&lt;=ABS($E$11-I658),D657+(RAND()-0.5)*$M$17/C659,D658+(RAND()-0.5)*$M$17/C659))</f>
        <v>1.6447151318655497</v>
      </c>
      <c r="E659" s="87">
        <f ca="1">IF('Avaliacao de Conformidade'!$I$19&lt;&gt;"intervalo","-",IF($E$10="Risco do Consumidor",$E$7+D659*$K$7,$E$7-D659*$K$7))</f>
        <v>93.70060904669748</v>
      </c>
      <c r="F659" s="87">
        <f ca="1">IF('Avaliacao de Conformidade'!$I$19&lt;&gt;"intervalo","-",IF($E$10="Risco do Consumidor",$E$8-D659*$K$8,$E$8+D659*$K$8))</f>
        <v>105.47703338736974</v>
      </c>
      <c r="G659" s="72">
        <f t="shared" ca="1" si="31"/>
        <v>5.0014285406623241E-2</v>
      </c>
      <c r="H659" s="72">
        <f t="shared" ca="1" si="32"/>
        <v>5.0014294521318683E-2</v>
      </c>
      <c r="I659" s="72">
        <f t="shared" ca="1" si="33"/>
        <v>5.0014289963970962E-2</v>
      </c>
    </row>
    <row r="660" spans="3:9">
      <c r="C660" s="70">
        <v>645</v>
      </c>
      <c r="D660" s="73">
        <f ca="1">IF('Avaliacao de Conformidade'!$I$19&lt;&gt;"intervalo","-",IF(ABS($E$11-I658)&lt;=ABS($E$11-I659),D658+(RAND()-0.5)*$M$17/C660,D659+(RAND()-0.5)*$M$17/C660))</f>
        <v>1.6448436090612746</v>
      </c>
      <c r="E660" s="87">
        <f ca="1">IF('Avaliacao de Conformidade'!$I$19&lt;&gt;"intervalo","-",IF($E$10="Risco do Consumidor",$E$7+D660*$K$7,$E$7-D660*$K$7))</f>
        <v>93.700898120387862</v>
      </c>
      <c r="F660" s="87">
        <f ca="1">IF('Avaliacao de Conformidade'!$I$19&lt;&gt;"intervalo","-",IF($E$10="Risco do Consumidor",$E$8-D660*$K$8,$E$8+D660*$K$8))</f>
        <v>105.47668007508149</v>
      </c>
      <c r="G660" s="72">
        <f t="shared" ca="1" si="31"/>
        <v>5.0001033210251351E-2</v>
      </c>
      <c r="H660" s="72">
        <f t="shared" ca="1" si="32"/>
        <v>5.0001042331736009E-2</v>
      </c>
      <c r="I660" s="72">
        <f t="shared" ca="1" si="33"/>
        <v>5.0001037770993684E-2</v>
      </c>
    </row>
    <row r="661" spans="3:9">
      <c r="C661" s="70">
        <v>646</v>
      </c>
      <c r="D661" s="73">
        <f ca="1">IF('Avaliacao de Conformidade'!$I$19&lt;&gt;"intervalo","-",IF(ABS($E$11-I659)&lt;=ABS($E$11-I660),D659+(RAND()-0.5)*$M$17/C661,D660+(RAND()-0.5)*$M$17/C661))</f>
        <v>1.6447335957126421</v>
      </c>
      <c r="E661" s="87">
        <f ca="1">IF('Avaliacao de Conformidade'!$I$19&lt;&gt;"intervalo","-",IF($E$10="Risco do Consumidor",$E$7+D661*$K$7,$E$7-D661*$K$7))</f>
        <v>93.700650590353447</v>
      </c>
      <c r="F661" s="87">
        <f ca="1">IF('Avaliacao de Conformidade'!$I$19&lt;&gt;"intervalo","-",IF($E$10="Risco do Consumidor",$E$8-D661*$K$8,$E$8+D661*$K$8))</f>
        <v>105.47698261179023</v>
      </c>
      <c r="G661" s="72">
        <f t="shared" ca="1" si="31"/>
        <v>5.0012380721015895E-2</v>
      </c>
      <c r="H661" s="72">
        <f t="shared" ca="1" si="32"/>
        <v>5.0012389836686932E-2</v>
      </c>
      <c r="I661" s="72">
        <f t="shared" ca="1" si="33"/>
        <v>5.0012385278851414E-2</v>
      </c>
    </row>
    <row r="662" spans="3:9">
      <c r="C662" s="70">
        <v>647</v>
      </c>
      <c r="D662" s="73">
        <f ca="1">IF('Avaliacao de Conformidade'!$I$19&lt;&gt;"intervalo","-",IF(ABS($E$11-I660)&lt;=ABS($E$11-I661),D660+(RAND()-0.5)*$M$17/C662,D661+(RAND()-0.5)*$M$17/C662))</f>
        <v>1.6447305916762116</v>
      </c>
      <c r="E662" s="87">
        <f ca="1">IF('Avaliacao de Conformidade'!$I$19&lt;&gt;"intervalo","-",IF($E$10="Risco do Consumidor",$E$7+D662*$K$7,$E$7-D662*$K$7))</f>
        <v>93.700643831271478</v>
      </c>
      <c r="F662" s="87">
        <f ca="1">IF('Avaliacao de Conformidade'!$I$19&lt;&gt;"intervalo","-",IF($E$10="Risco do Consumidor",$E$8-D662*$K$8,$E$8+D662*$K$8))</f>
        <v>105.47699087289041</v>
      </c>
      <c r="G662" s="72">
        <f t="shared" ca="1" si="31"/>
        <v>5.0012690606175823E-2</v>
      </c>
      <c r="H662" s="72">
        <f t="shared" ca="1" si="32"/>
        <v>5.0012699721687856E-2</v>
      </c>
      <c r="I662" s="72">
        <f t="shared" ca="1" si="33"/>
        <v>5.0012695163931836E-2</v>
      </c>
    </row>
    <row r="663" spans="3:9">
      <c r="C663" s="70">
        <v>648</v>
      </c>
      <c r="D663" s="73">
        <f ca="1">IF('Avaliacao de Conformidade'!$I$19&lt;&gt;"intervalo","-",IF(ABS($E$11-I661)&lt;=ABS($E$11-I662),D661+(RAND()-0.5)*$M$17/C663,D662+(RAND()-0.5)*$M$17/C663))</f>
        <v>1.6448379816138716</v>
      </c>
      <c r="E663" s="87">
        <f ca="1">IF('Avaliacao de Conformidade'!$I$19&lt;&gt;"intervalo","-",IF($E$10="Risco do Consumidor",$E$7+D663*$K$7,$E$7-D663*$K$7))</f>
        <v>93.700885458631205</v>
      </c>
      <c r="F663" s="87">
        <f ca="1">IF('Avaliacao de Conformidade'!$I$19&lt;&gt;"intervalo","-",IF($E$10="Risco do Consumidor",$E$8-D663*$K$8,$E$8+D663*$K$8))</f>
        <v>105.47669555056186</v>
      </c>
      <c r="G663" s="72">
        <f t="shared" ca="1" si="31"/>
        <v>5.0001613612892785E-2</v>
      </c>
      <c r="H663" s="72">
        <f t="shared" ca="1" si="32"/>
        <v>5.0001622734080341E-2</v>
      </c>
      <c r="I663" s="72">
        <f t="shared" ca="1" si="33"/>
        <v>5.0001618173486563E-2</v>
      </c>
    </row>
    <row r="664" spans="3:9">
      <c r="C664" s="70">
        <v>649</v>
      </c>
      <c r="D664" s="73">
        <f ca="1">IF('Avaliacao de Conformidade'!$I$19&lt;&gt;"intervalo","-",IF(ABS($E$11-I662)&lt;=ABS($E$11-I663),D662+(RAND()-0.5)*$M$17/C664,D663+(RAND()-0.5)*$M$17/C664))</f>
        <v>1.6447167544215773</v>
      </c>
      <c r="E664" s="87">
        <f ca="1">IF('Avaliacao de Conformidade'!$I$19&lt;&gt;"intervalo","-",IF($E$10="Risco do Consumidor",$E$7+D664*$K$7,$E$7-D664*$K$7))</f>
        <v>93.700612697448548</v>
      </c>
      <c r="F664" s="87">
        <f ca="1">IF('Avaliacao de Conformidade'!$I$19&lt;&gt;"intervalo","-",IF($E$10="Risco do Consumidor",$E$8-D664*$K$8,$E$8+D664*$K$8))</f>
        <v>105.47702892534066</v>
      </c>
      <c r="G664" s="72">
        <f t="shared" ca="1" si="31"/>
        <v>5.0014118025367121E-2</v>
      </c>
      <c r="H664" s="72">
        <f t="shared" ca="1" si="32"/>
        <v>5.0014127140148322E-2</v>
      </c>
      <c r="I664" s="72">
        <f t="shared" ca="1" si="33"/>
        <v>5.0014122582757725E-2</v>
      </c>
    </row>
    <row r="665" spans="3:9">
      <c r="C665" s="70">
        <v>650</v>
      </c>
      <c r="D665" s="73">
        <f ca="1">IF('Avaliacao de Conformidade'!$I$19&lt;&gt;"intervalo","-",IF(ABS($E$11-I663)&lt;=ABS($E$11-I664),D663+(RAND()-0.5)*$M$17/C665,D664+(RAND()-0.5)*$M$17/C665))</f>
        <v>1.6448217156757432</v>
      </c>
      <c r="E665" s="87">
        <f ca="1">IF('Avaliacao de Conformidade'!$I$19&lt;&gt;"intervalo","-",IF($E$10="Risco do Consumidor",$E$7+D665*$K$7,$E$7-D665*$K$7))</f>
        <v>93.700848860270426</v>
      </c>
      <c r="F665" s="87">
        <f ca="1">IF('Avaliacao de Conformidade'!$I$19&lt;&gt;"intervalo","-",IF($E$10="Risco do Consumidor",$E$8-D665*$K$8,$E$8+D665*$K$8))</f>
        <v>105.47674028189171</v>
      </c>
      <c r="G665" s="72">
        <f t="shared" ca="1" si="31"/>
        <v>5.0003291276452276E-2</v>
      </c>
      <c r="H665" s="72">
        <f t="shared" ca="1" si="32"/>
        <v>5.0003300396780317E-2</v>
      </c>
      <c r="I665" s="72">
        <f t="shared" ca="1" si="33"/>
        <v>5.0003295836616293E-2</v>
      </c>
    </row>
    <row r="666" spans="3:9">
      <c r="C666" s="70">
        <v>651</v>
      </c>
      <c r="D666" s="73">
        <f ca="1">IF('Avaliacao de Conformidade'!$I$19&lt;&gt;"intervalo","-",IF(ABS($E$11-I664)&lt;=ABS($E$11-I665),D664+(RAND()-0.5)*$M$17/C666,D665+(RAND()-0.5)*$M$17/C666))</f>
        <v>1.6448752233065058</v>
      </c>
      <c r="E666" s="87">
        <f ca="1">IF('Avaliacao de Conformidade'!$I$19&lt;&gt;"intervalo","-",IF($E$10="Risco do Consumidor",$E$7+D666*$K$7,$E$7-D666*$K$7))</f>
        <v>93.700969252439634</v>
      </c>
      <c r="F666" s="87">
        <f ca="1">IF('Avaliacao de Conformidade'!$I$19&lt;&gt;"intervalo","-",IF($E$10="Risco do Consumidor",$E$8-D666*$K$8,$E$8+D666*$K$8))</f>
        <v>105.47659313590711</v>
      </c>
      <c r="G666" s="72">
        <f t="shared" ca="1" si="31"/>
        <v>4.999777268587257E-2</v>
      </c>
      <c r="H666" s="72">
        <f t="shared" ca="1" si="32"/>
        <v>4.9997781809028925E-2</v>
      </c>
      <c r="I666" s="72">
        <f t="shared" ca="1" si="33"/>
        <v>4.9997777247450748E-2</v>
      </c>
    </row>
    <row r="667" spans="3:9">
      <c r="C667" s="70">
        <v>652</v>
      </c>
      <c r="D667" s="73">
        <f ca="1">IF('Avaliacao de Conformidade'!$I$19&lt;&gt;"intervalo","-",IF(ABS($E$11-I665)&lt;=ABS($E$11-I666),D665+(RAND()-0.5)*$M$17/C667,D666+(RAND()-0.5)*$M$17/C667))</f>
        <v>1.644943325619785</v>
      </c>
      <c r="E667" s="87">
        <f ca="1">IF('Avaliacao de Conformidade'!$I$19&lt;&gt;"intervalo","-",IF($E$10="Risco do Consumidor",$E$7+D667*$K$7,$E$7-D667*$K$7))</f>
        <v>93.701122482644521</v>
      </c>
      <c r="F667" s="87">
        <f ca="1">IF('Avaliacao de Conformidade'!$I$19&lt;&gt;"intervalo","-",IF($E$10="Risco do Consumidor",$E$8-D667*$K$8,$E$8+D667*$K$8))</f>
        <v>105.47640585454559</v>
      </c>
      <c r="G667" s="72">
        <f t="shared" ca="1" si="31"/>
        <v>4.9990749553060605E-2</v>
      </c>
      <c r="H667" s="72">
        <f t="shared" ca="1" si="32"/>
        <v>4.9990758679819017E-2</v>
      </c>
      <c r="I667" s="72">
        <f t="shared" ca="1" si="33"/>
        <v>4.9990754116439814E-2</v>
      </c>
    </row>
    <row r="668" spans="3:9">
      <c r="C668" s="70">
        <v>653</v>
      </c>
      <c r="D668" s="73">
        <f ca="1">IF('Avaliacao de Conformidade'!$I$19&lt;&gt;"intervalo","-",IF(ABS($E$11-I666)&lt;=ABS($E$11-I667),D666+(RAND()-0.5)*$M$17/C668,D667+(RAND()-0.5)*$M$17/C668))</f>
        <v>1.6449308689232491</v>
      </c>
      <c r="E668" s="87">
        <f ca="1">IF('Avaliacao de Conformidade'!$I$19&lt;&gt;"intervalo","-",IF($E$10="Risco do Consumidor",$E$7+D668*$K$7,$E$7-D668*$K$7))</f>
        <v>93.70109445507731</v>
      </c>
      <c r="F668" s="87">
        <f ca="1">IF('Avaliacao de Conformidade'!$I$19&lt;&gt;"intervalo","-",IF($E$10="Risco do Consumidor",$E$8-D668*$K$8,$E$8+D668*$K$8))</f>
        <v>105.47644011046107</v>
      </c>
      <c r="G668" s="72">
        <f t="shared" ca="1" si="31"/>
        <v>4.999203410605392E-2</v>
      </c>
      <c r="H668" s="72">
        <f t="shared" ca="1" si="32"/>
        <v>4.9992043232153421E-2</v>
      </c>
      <c r="I668" s="72">
        <f t="shared" ca="1" si="33"/>
        <v>4.9992038669103671E-2</v>
      </c>
    </row>
    <row r="669" spans="3:9">
      <c r="C669" s="70">
        <v>654</v>
      </c>
      <c r="D669" s="73">
        <f ca="1">IF('Avaliacao de Conformidade'!$I$19&lt;&gt;"intervalo","-",IF(ABS($E$11-I667)&lt;=ABS($E$11-I668),D667+(RAND()-0.5)*$M$17/C669,D668+(RAND()-0.5)*$M$17/C669))</f>
        <v>1.6447921905488816</v>
      </c>
      <c r="E669" s="87">
        <f ca="1">IF('Avaliacao de Conformidade'!$I$19&lt;&gt;"intervalo","-",IF($E$10="Risco do Consumidor",$E$7+D669*$K$7,$E$7-D669*$K$7))</f>
        <v>93.700782428734982</v>
      </c>
      <c r="F669" s="87">
        <f ca="1">IF('Avaliacao de Conformidade'!$I$19&lt;&gt;"intervalo","-",IF($E$10="Risco do Consumidor",$E$8-D669*$K$8,$E$8+D669*$K$8))</f>
        <v>105.47682147599058</v>
      </c>
      <c r="G669" s="72">
        <f t="shared" ca="1" si="31"/>
        <v>5.0006336603101192E-2</v>
      </c>
      <c r="H669" s="72">
        <f t="shared" ca="1" si="32"/>
        <v>5.000634572186835E-2</v>
      </c>
      <c r="I669" s="72">
        <f t="shared" ca="1" si="33"/>
        <v>5.0006341162484771E-2</v>
      </c>
    </row>
    <row r="670" spans="3:9">
      <c r="C670" s="70">
        <v>655</v>
      </c>
      <c r="D670" s="73">
        <f ca="1">IF('Avaliacao de Conformidade'!$I$19&lt;&gt;"intervalo","-",IF(ABS($E$11-I668)&lt;=ABS($E$11-I669),D668+(RAND()-0.5)*$M$17/C670,D669+(RAND()-0.5)*$M$17/C670))</f>
        <v>1.6448988976191516</v>
      </c>
      <c r="E670" s="87">
        <f ca="1">IF('Avaliacao de Conformidade'!$I$19&lt;&gt;"intervalo","-",IF($E$10="Risco do Consumidor",$E$7+D670*$K$7,$E$7-D670*$K$7))</f>
        <v>93.701022519643089</v>
      </c>
      <c r="F670" s="87">
        <f ca="1">IF('Avaliacao de Conformidade'!$I$19&lt;&gt;"intervalo","-",IF($E$10="Risco do Consumidor",$E$8-D670*$K$8,$E$8+D670*$K$8))</f>
        <v>105.47652803154733</v>
      </c>
      <c r="G670" s="72">
        <f t="shared" ca="1" si="31"/>
        <v>4.9995331154749925E-2</v>
      </c>
      <c r="H670" s="72">
        <f t="shared" ca="1" si="32"/>
        <v>4.9995340279158335E-2</v>
      </c>
      <c r="I670" s="72">
        <f t="shared" ca="1" si="33"/>
        <v>4.999533571695413E-2</v>
      </c>
    </row>
    <row r="671" spans="3:9">
      <c r="C671" s="70">
        <v>656</v>
      </c>
      <c r="D671" s="73">
        <f ca="1">IF('Avaliacao de Conformidade'!$I$19&lt;&gt;"intervalo","-",IF(ABS($E$11-I669)&lt;=ABS($E$11-I670),D669+(RAND()-0.5)*$M$17/C671,D670+(RAND()-0.5)*$M$17/C671))</f>
        <v>1.6449403460396361</v>
      </c>
      <c r="E671" s="87">
        <f ca="1">IF('Avaliacao de Conformidade'!$I$19&lt;&gt;"intervalo","-",IF($E$10="Risco do Consumidor",$E$7+D671*$K$7,$E$7-D671*$K$7))</f>
        <v>93.701115778589184</v>
      </c>
      <c r="F671" s="87">
        <f ca="1">IF('Avaliacao de Conformidade'!$I$19&lt;&gt;"intervalo","-",IF($E$10="Risco do Consumidor",$E$8-D671*$K$8,$E$8+D671*$K$8))</f>
        <v>105.47641404839101</v>
      </c>
      <c r="G671" s="72">
        <f t="shared" ca="1" si="31"/>
        <v>4.9991056809382976E-2</v>
      </c>
      <c r="H671" s="72">
        <f t="shared" ca="1" si="32"/>
        <v>4.9991065935983903E-2</v>
      </c>
      <c r="I671" s="72">
        <f t="shared" ca="1" si="33"/>
        <v>4.9991061372683443E-2</v>
      </c>
    </row>
    <row r="672" spans="3:9">
      <c r="C672" s="70">
        <v>657</v>
      </c>
      <c r="D672" s="73">
        <f ca="1">IF('Avaliacao de Conformidade'!$I$19&lt;&gt;"intervalo","-",IF(ABS($E$11-I670)&lt;=ABS($E$11-I671),D670+(RAND()-0.5)*$M$17/C672,D671+(RAND()-0.5)*$M$17/C672))</f>
        <v>1.6448724791620188</v>
      </c>
      <c r="E672" s="87">
        <f ca="1">IF('Avaliacao de Conformidade'!$I$19&lt;&gt;"intervalo","-",IF($E$10="Risco do Consumidor",$E$7+D672*$K$7,$E$7-D672*$K$7))</f>
        <v>93.70096307811454</v>
      </c>
      <c r="F672" s="87">
        <f ca="1">IF('Avaliacao de Conformidade'!$I$19&lt;&gt;"intervalo","-",IF($E$10="Risco do Consumidor",$E$8-D672*$K$8,$E$8+D672*$K$8))</f>
        <v>105.47660068230445</v>
      </c>
      <c r="G672" s="72">
        <f t="shared" ca="1" si="31"/>
        <v>4.9998055695556584E-2</v>
      </c>
      <c r="H672" s="72">
        <f t="shared" ca="1" si="32"/>
        <v>4.9998064818568069E-2</v>
      </c>
      <c r="I672" s="72">
        <f t="shared" ca="1" si="33"/>
        <v>4.9998060257062327E-2</v>
      </c>
    </row>
    <row r="673" spans="3:9">
      <c r="C673" s="70">
        <v>658</v>
      </c>
      <c r="D673" s="73">
        <f ca="1">IF('Avaliacao de Conformidade'!$I$19&lt;&gt;"intervalo","-",IF(ABS($E$11-I671)&lt;=ABS($E$11-I672),D671+(RAND()-0.5)*$M$17/C673,D672+(RAND()-0.5)*$M$17/C673))</f>
        <v>1.644728390047369</v>
      </c>
      <c r="E673" s="87">
        <f ca="1">IF('Avaliacao de Conformidade'!$I$19&lt;&gt;"intervalo","-",IF($E$10="Risco do Consumidor",$E$7+D673*$K$7,$E$7-D673*$K$7))</f>
        <v>93.700638877606579</v>
      </c>
      <c r="F673" s="87">
        <f ca="1">IF('Avaliacao de Conformidade'!$I$19&lt;&gt;"intervalo","-",IF($E$10="Risco do Consumidor",$E$8-D673*$K$8,$E$8+D673*$K$8))</f>
        <v>105.47699692736974</v>
      </c>
      <c r="G673" s="72">
        <f t="shared" ca="1" si="31"/>
        <v>5.0012917718943187E-2</v>
      </c>
      <c r="H673" s="72">
        <f t="shared" ca="1" si="32"/>
        <v>5.0012926834339243E-2</v>
      </c>
      <c r="I673" s="72">
        <f t="shared" ca="1" si="33"/>
        <v>5.0012922276641211E-2</v>
      </c>
    </row>
    <row r="674" spans="3:9">
      <c r="C674" s="70">
        <v>659</v>
      </c>
      <c r="D674" s="73">
        <f ca="1">IF('Avaliacao de Conformidade'!$I$19&lt;&gt;"intervalo","-",IF(ABS($E$11-I672)&lt;=ABS($E$11-I673),D672+(RAND()-0.5)*$M$17/C674,D673+(RAND()-0.5)*$M$17/C674))</f>
        <v>1.6448316471757243</v>
      </c>
      <c r="E674" s="87">
        <f ca="1">IF('Avaliacao de Conformidade'!$I$19&lt;&gt;"intervalo","-",IF($E$10="Risco do Consumidor",$E$7+D674*$K$7,$E$7-D674*$K$7))</f>
        <v>93.700871206145379</v>
      </c>
      <c r="F674" s="87">
        <f ca="1">IF('Avaliacao de Conformidade'!$I$19&lt;&gt;"intervalo","-",IF($E$10="Risco do Consumidor",$E$8-D674*$K$8,$E$8+D674*$K$8))</f>
        <v>105.47671297026676</v>
      </c>
      <c r="G674" s="72">
        <f t="shared" ca="1" si="31"/>
        <v>5.0002266939443332E-2</v>
      </c>
      <c r="H674" s="72">
        <f t="shared" ca="1" si="32"/>
        <v>5.0002276060296218E-2</v>
      </c>
      <c r="I674" s="72">
        <f t="shared" ca="1" si="33"/>
        <v>5.0002271499869771E-2</v>
      </c>
    </row>
    <row r="675" spans="3:9">
      <c r="C675" s="70">
        <v>660</v>
      </c>
      <c r="D675" s="73">
        <f ca="1">IF('Avaliacao de Conformidade'!$I$19&lt;&gt;"intervalo","-",IF(ABS($E$11-I673)&lt;=ABS($E$11-I674),D673+(RAND()-0.5)*$M$17/C675,D674+(RAND()-0.5)*$M$17/C675))</f>
        <v>1.6448342098355031</v>
      </c>
      <c r="E675" s="87">
        <f ca="1">IF('Avaliacao de Conformidade'!$I$19&lt;&gt;"intervalo","-",IF($E$10="Risco do Consumidor",$E$7+D675*$K$7,$E$7-D675*$K$7))</f>
        <v>93.700876972129876</v>
      </c>
      <c r="F675" s="87">
        <f ca="1">IF('Avaliacao de Conformidade'!$I$19&lt;&gt;"intervalo","-",IF($E$10="Risco do Consumidor",$E$8-D675*$K$8,$E$8+D675*$K$8))</f>
        <v>105.47670592295236</v>
      </c>
      <c r="G675" s="72">
        <f t="shared" ca="1" si="31"/>
        <v>5.0002002628887744E-2</v>
      </c>
      <c r="H675" s="72">
        <f t="shared" ca="1" si="32"/>
        <v>5.0002011749875584E-2</v>
      </c>
      <c r="I675" s="72">
        <f t="shared" ca="1" si="33"/>
        <v>5.0002007189381664E-2</v>
      </c>
    </row>
    <row r="676" spans="3:9">
      <c r="C676" s="70">
        <v>661</v>
      </c>
      <c r="D676" s="73">
        <f ca="1">IF('Avaliacao de Conformidade'!$I$19&lt;&gt;"intervalo","-",IF(ABS($E$11-I674)&lt;=ABS($E$11-I675),D674+(RAND()-0.5)*$M$17/C676,D675+(RAND()-0.5)*$M$17/C676))</f>
        <v>1.6446882297140075</v>
      </c>
      <c r="E676" s="87">
        <f ca="1">IF('Avaliacao de Conformidade'!$I$19&lt;&gt;"intervalo","-",IF($E$10="Risco do Consumidor",$E$7+D676*$K$7,$E$7-D676*$K$7))</f>
        <v>93.700548516856514</v>
      </c>
      <c r="F676" s="87">
        <f ca="1">IF('Avaliacao de Conformidade'!$I$19&lt;&gt;"intervalo","-",IF($E$10="Risco do Consumidor",$E$8-D676*$K$8,$E$8+D676*$K$8))</f>
        <v>105.47710736828648</v>
      </c>
      <c r="G676" s="72">
        <f t="shared" ca="1" si="31"/>
        <v>5.0017060670750797E-2</v>
      </c>
      <c r="H676" s="72">
        <f t="shared" ca="1" si="32"/>
        <v>5.0017069784025293E-2</v>
      </c>
      <c r="I676" s="72">
        <f t="shared" ca="1" si="33"/>
        <v>5.0017065227388045E-2</v>
      </c>
    </row>
    <row r="677" spans="3:9">
      <c r="C677" s="70">
        <v>662</v>
      </c>
      <c r="D677" s="73">
        <f ca="1">IF('Avaliacao de Conformidade'!$I$19&lt;&gt;"intervalo","-",IF(ABS($E$11-I675)&lt;=ABS($E$11-I676),D675+(RAND()-0.5)*$M$17/C677,D676+(RAND()-0.5)*$M$17/C677))</f>
        <v>1.6449820049612855</v>
      </c>
      <c r="E677" s="87">
        <f ca="1">IF('Avaliacao de Conformidade'!$I$19&lt;&gt;"intervalo","-",IF($E$10="Risco do Consumidor",$E$7+D677*$K$7,$E$7-D677*$K$7))</f>
        <v>93.701209511162887</v>
      </c>
      <c r="F677" s="87">
        <f ca="1">IF('Avaliacao de Conformidade'!$I$19&lt;&gt;"intervalo","-",IF($E$10="Risco do Consumidor",$E$8-D677*$K$8,$E$8+D677*$K$8))</f>
        <v>105.47629948635647</v>
      </c>
      <c r="G677" s="72">
        <f t="shared" ca="1" si="31"/>
        <v>4.9986761049840074E-2</v>
      </c>
      <c r="H677" s="72">
        <f t="shared" ca="1" si="32"/>
        <v>4.9986770178644349E-2</v>
      </c>
      <c r="I677" s="72">
        <f t="shared" ca="1" si="33"/>
        <v>4.9986765614242215E-2</v>
      </c>
    </row>
    <row r="678" spans="3:9">
      <c r="C678" s="70">
        <v>663</v>
      </c>
      <c r="D678" s="73">
        <f ca="1">IF('Avaliacao de Conformidade'!$I$19&lt;&gt;"intervalo","-",IF(ABS($E$11-I676)&lt;=ABS($E$11-I677),D676+(RAND()-0.5)*$M$17/C678,D677+(RAND()-0.5)*$M$17/C678))</f>
        <v>1.6449009719940091</v>
      </c>
      <c r="E678" s="87">
        <f ca="1">IF('Avaliacao de Conformidade'!$I$19&lt;&gt;"intervalo","-",IF($E$10="Risco do Consumidor",$E$7+D678*$K$7,$E$7-D678*$K$7))</f>
        <v>93.701027186986522</v>
      </c>
      <c r="F678" s="87">
        <f ca="1">IF('Avaliacao de Conformidade'!$I$19&lt;&gt;"intervalo","-",IF($E$10="Risco do Consumidor",$E$8-D678*$K$8,$E$8+D678*$K$8))</f>
        <v>105.47652232701648</v>
      </c>
      <c r="G678" s="72">
        <f t="shared" ca="1" si="31"/>
        <v>4.999511722906598E-2</v>
      </c>
      <c r="H678" s="72">
        <f t="shared" ca="1" si="32"/>
        <v>4.9995126353584537E-2</v>
      </c>
      <c r="I678" s="72">
        <f t="shared" ca="1" si="33"/>
        <v>4.9995121791325259E-2</v>
      </c>
    </row>
    <row r="679" spans="3:9">
      <c r="C679" s="70">
        <v>664</v>
      </c>
      <c r="D679" s="73">
        <f ca="1">IF('Avaliacao de Conformidade'!$I$19&lt;&gt;"intervalo","-",IF(ABS($E$11-I677)&lt;=ABS($E$11-I678),D677+(RAND()-0.5)*$M$17/C679,D678+(RAND()-0.5)*$M$17/C679))</f>
        <v>1.6448178874192074</v>
      </c>
      <c r="E679" s="87">
        <f ca="1">IF('Avaliacao de Conformidade'!$I$19&lt;&gt;"intervalo","-",IF($E$10="Risco do Consumidor",$E$7+D679*$K$7,$E$7-D679*$K$7))</f>
        <v>93.700840246693218</v>
      </c>
      <c r="F679" s="87">
        <f ca="1">IF('Avaliacao de Conformidade'!$I$19&lt;&gt;"intervalo","-",IF($E$10="Risco do Consumidor",$E$8-D679*$K$8,$E$8+D679*$K$8))</f>
        <v>105.47675080959718</v>
      </c>
      <c r="G679" s="72">
        <f t="shared" ca="1" si="31"/>
        <v>5.0003686128109591E-2</v>
      </c>
      <c r="H679" s="72">
        <f t="shared" ca="1" si="32"/>
        <v>5.0003695248234996E-2</v>
      </c>
      <c r="I679" s="72">
        <f t="shared" ca="1" si="33"/>
        <v>5.0003690688172293E-2</v>
      </c>
    </row>
    <row r="680" spans="3:9">
      <c r="C680" s="70">
        <v>665</v>
      </c>
      <c r="D680" s="73">
        <f ca="1">IF('Avaliacao de Conformidade'!$I$19&lt;&gt;"intervalo","-",IF(ABS($E$11-I678)&lt;=ABS($E$11-I679),D678+(RAND()-0.5)*$M$17/C680,D679+(RAND()-0.5)*$M$17/C680))</f>
        <v>1.6447835989065176</v>
      </c>
      <c r="E680" s="87">
        <f ca="1">IF('Avaliacao de Conformidade'!$I$19&lt;&gt;"intervalo","-",IF($E$10="Risco do Consumidor",$E$7+D680*$K$7,$E$7-D680*$K$7))</f>
        <v>93.700763097539664</v>
      </c>
      <c r="F680" s="87">
        <f ca="1">IF('Avaliacao de Conformidade'!$I$19&lt;&gt;"intervalo","-",IF($E$10="Risco do Consumidor",$E$8-D680*$K$8,$E$8+D680*$K$8))</f>
        <v>105.47684510300708</v>
      </c>
      <c r="G680" s="72">
        <f t="shared" ca="1" si="31"/>
        <v>5.0007222803446903E-2</v>
      </c>
      <c r="H680" s="72">
        <f t="shared" ca="1" si="32"/>
        <v>5.000723192176016E-2</v>
      </c>
      <c r="I680" s="72">
        <f t="shared" ca="1" si="33"/>
        <v>5.0007227362603532E-2</v>
      </c>
    </row>
    <row r="681" spans="3:9">
      <c r="C681" s="70">
        <v>666</v>
      </c>
      <c r="D681" s="73">
        <f ca="1">IF('Avaliacao de Conformidade'!$I$19&lt;&gt;"intervalo","-",IF(ABS($E$11-I679)&lt;=ABS($E$11-I680),D679+(RAND()-0.5)*$M$17/C681,D680+(RAND()-0.5)*$M$17/C681))</f>
        <v>1.6448484995820971</v>
      </c>
      <c r="E681" s="87">
        <f ca="1">IF('Avaliacao de Conformidade'!$I$19&lt;&gt;"intervalo","-",IF($E$10="Risco do Consumidor",$E$7+D681*$K$7,$E$7-D681*$K$7))</f>
        <v>93.70090912405972</v>
      </c>
      <c r="F681" s="87">
        <f ca="1">IF('Avaliacao de Conformidade'!$I$19&lt;&gt;"intervalo","-",IF($E$10="Risco do Consumidor",$E$8-D681*$K$8,$E$8+D681*$K$8))</f>
        <v>105.47666662614924</v>
      </c>
      <c r="G681" s="72">
        <f t="shared" ca="1" si="31"/>
        <v>5.0000528816971576E-2</v>
      </c>
      <c r="H681" s="72">
        <f t="shared" ca="1" si="32"/>
        <v>5.0000537938715645E-2</v>
      </c>
      <c r="I681" s="72">
        <f t="shared" ca="1" si="33"/>
        <v>5.000053337784361E-2</v>
      </c>
    </row>
    <row r="682" spans="3:9">
      <c r="C682" s="70">
        <v>667</v>
      </c>
      <c r="D682" s="73">
        <f ca="1">IF('Avaliacao de Conformidade'!$I$19&lt;&gt;"intervalo","-",IF(ABS($E$11-I680)&lt;=ABS($E$11-I681),D680+(RAND()-0.5)*$M$17/C682,D681+(RAND()-0.5)*$M$17/C682))</f>
        <v>1.644979145628394</v>
      </c>
      <c r="E682" s="87">
        <f ca="1">IF('Avaliacao de Conformidade'!$I$19&lt;&gt;"intervalo","-",IF($E$10="Risco do Consumidor",$E$7+D682*$K$7,$E$7-D682*$K$7))</f>
        <v>93.701203077663891</v>
      </c>
      <c r="F682" s="87">
        <f ca="1">IF('Avaliacao de Conformidade'!$I$19&lt;&gt;"intervalo","-",IF($E$10="Risco do Consumidor",$E$8-D682*$K$8,$E$8+D682*$K$8))</f>
        <v>105.47630734952192</v>
      </c>
      <c r="G682" s="72">
        <f t="shared" ca="1" si="31"/>
        <v>4.9987055887394147E-2</v>
      </c>
      <c r="H682" s="72">
        <f t="shared" ca="1" si="32"/>
        <v>4.9987065016047549E-2</v>
      </c>
      <c r="I682" s="72">
        <f t="shared" ca="1" si="33"/>
        <v>4.9987060451720848E-2</v>
      </c>
    </row>
    <row r="683" spans="3:9">
      <c r="C683" s="70">
        <v>668</v>
      </c>
      <c r="D683" s="73">
        <f ca="1">IF('Avaliacao de Conformidade'!$I$19&lt;&gt;"intervalo","-",IF(ABS($E$11-I681)&lt;=ABS($E$11-I682),D681+(RAND()-0.5)*$M$17/C683,D682+(RAND()-0.5)*$M$17/C683))</f>
        <v>1.6447573818792462</v>
      </c>
      <c r="E683" s="87">
        <f ca="1">IF('Avaliacao de Conformidade'!$I$19&lt;&gt;"intervalo","-",IF($E$10="Risco do Consumidor",$E$7+D683*$K$7,$E$7-D683*$K$7))</f>
        <v>93.700704109228298</v>
      </c>
      <c r="F683" s="87">
        <f ca="1">IF('Avaliacao de Conformidade'!$I$19&lt;&gt;"intervalo","-",IF($E$10="Risco do Consumidor",$E$8-D683*$K$8,$E$8+D683*$K$8))</f>
        <v>105.47691719983207</v>
      </c>
      <c r="G683" s="72">
        <f t="shared" ca="1" si="31"/>
        <v>5.000992708311245E-2</v>
      </c>
      <c r="H683" s="72">
        <f t="shared" ca="1" si="32"/>
        <v>5.0009936200039899E-2</v>
      </c>
      <c r="I683" s="72">
        <f t="shared" ca="1" si="33"/>
        <v>5.0009931641576175E-2</v>
      </c>
    </row>
    <row r="684" spans="3:9">
      <c r="C684" s="70">
        <v>669</v>
      </c>
      <c r="D684" s="73">
        <f ca="1">IF('Avaliacao de Conformidade'!$I$19&lt;&gt;"intervalo","-",IF(ABS($E$11-I682)&lt;=ABS($E$11-I683),D682+(RAND()-0.5)*$M$17/C684,D683+(RAND()-0.5)*$M$17/C684))</f>
        <v>1.6447427801225736</v>
      </c>
      <c r="E684" s="87">
        <f ca="1">IF('Avaliacao de Conformidade'!$I$19&lt;&gt;"intervalo","-",IF($E$10="Risco do Consumidor",$E$7+D684*$K$7,$E$7-D684*$K$7))</f>
        <v>93.700671255275793</v>
      </c>
      <c r="F684" s="87">
        <f ca="1">IF('Avaliacao de Conformidade'!$I$19&lt;&gt;"intervalo","-",IF($E$10="Risco do Consumidor",$E$8-D684*$K$8,$E$8+D684*$K$8))</f>
        <v>105.47695735466293</v>
      </c>
      <c r="G684" s="72">
        <f t="shared" ca="1" si="31"/>
        <v>5.0011433301143118E-2</v>
      </c>
      <c r="H684" s="72">
        <f t="shared" ca="1" si="32"/>
        <v>5.0011442417299649E-2</v>
      </c>
      <c r="I684" s="72">
        <f t="shared" ca="1" si="33"/>
        <v>5.001143785922138E-2</v>
      </c>
    </row>
    <row r="685" spans="3:9">
      <c r="C685" s="70">
        <v>670</v>
      </c>
      <c r="D685" s="73">
        <f ca="1">IF('Avaliacao de Conformidade'!$I$19&lt;&gt;"intervalo","-",IF(ABS($E$11-I683)&lt;=ABS($E$11-I684),D683+(RAND()-0.5)*$M$17/C685,D684+(RAND()-0.5)*$M$17/C685))</f>
        <v>1.6447999770976482</v>
      </c>
      <c r="E685" s="87">
        <f ca="1">IF('Avaliacao de Conformidade'!$I$19&lt;&gt;"intervalo","-",IF($E$10="Risco do Consumidor",$E$7+D685*$K$7,$E$7-D685*$K$7))</f>
        <v>93.700799948469708</v>
      </c>
      <c r="F685" s="87">
        <f ca="1">IF('Avaliacao de Conformidade'!$I$19&lt;&gt;"intervalo","-",IF($E$10="Risco do Consumidor",$E$8-D685*$K$8,$E$8+D685*$K$8))</f>
        <v>105.47680006298147</v>
      </c>
      <c r="G685" s="72">
        <f t="shared" ca="1" si="31"/>
        <v>5.0005533456394843E-2</v>
      </c>
      <c r="H685" s="72">
        <f t="shared" ca="1" si="32"/>
        <v>5.0005542575573533E-2</v>
      </c>
      <c r="I685" s="72">
        <f t="shared" ca="1" si="33"/>
        <v>5.0005538015984188E-2</v>
      </c>
    </row>
    <row r="686" spans="3:9">
      <c r="C686" s="70">
        <v>671</v>
      </c>
      <c r="D686" s="73">
        <f ca="1">IF('Avaliacao de Conformidade'!$I$19&lt;&gt;"intervalo","-",IF(ABS($E$11-I684)&lt;=ABS($E$11-I685),D684+(RAND()-0.5)*$M$17/C686,D685+(RAND()-0.5)*$M$17/C686))</f>
        <v>1.6447405134092896</v>
      </c>
      <c r="E686" s="87">
        <f ca="1">IF('Avaliacao de Conformidade'!$I$19&lt;&gt;"intervalo","-",IF($E$10="Risco do Consumidor",$E$7+D686*$K$7,$E$7-D686*$K$7))</f>
        <v>93.700666155170907</v>
      </c>
      <c r="F686" s="87">
        <f ca="1">IF('Avaliacao de Conformidade'!$I$19&lt;&gt;"intervalo","-",IF($E$10="Risco do Consumidor",$E$8-D686*$K$8,$E$8+D686*$K$8))</f>
        <v>105.47696358812445</v>
      </c>
      <c r="G686" s="72">
        <f t="shared" ca="1" si="31"/>
        <v>5.0011667123131556E-2</v>
      </c>
      <c r="H686" s="72">
        <f t="shared" ca="1" si="32"/>
        <v>5.0011676239167982E-2</v>
      </c>
      <c r="I686" s="72">
        <f t="shared" ca="1" si="33"/>
        <v>5.0011671681149769E-2</v>
      </c>
    </row>
    <row r="687" spans="3:9">
      <c r="C687" s="70">
        <v>672</v>
      </c>
      <c r="D687" s="73">
        <f ca="1">IF('Avaliacao de Conformidade'!$I$19&lt;&gt;"intervalo","-",IF(ABS($E$11-I685)&lt;=ABS($E$11-I686),D685+(RAND()-0.5)*$M$17/C687,D686+(RAND()-0.5)*$M$17/C687))</f>
        <v>1.6447635327015877</v>
      </c>
      <c r="E687" s="87">
        <f ca="1">IF('Avaliacao de Conformidade'!$I$19&lt;&gt;"intervalo","-",IF($E$10="Risco do Consumidor",$E$7+D687*$K$7,$E$7-D687*$K$7))</f>
        <v>93.700717948578571</v>
      </c>
      <c r="F687" s="87">
        <f ca="1">IF('Avaliacao de Conformidade'!$I$19&lt;&gt;"intervalo","-",IF($E$10="Risco do Consumidor",$E$8-D687*$K$8,$E$8+D687*$K$8))</f>
        <v>105.47690028507063</v>
      </c>
      <c r="G687" s="72">
        <f t="shared" ca="1" si="31"/>
        <v>5.000929261688912E-2</v>
      </c>
      <c r="H687" s="72">
        <f t="shared" ca="1" si="32"/>
        <v>5.0009301734141587E-2</v>
      </c>
      <c r="I687" s="72">
        <f t="shared" ca="1" si="33"/>
        <v>5.0009297175515353E-2</v>
      </c>
    </row>
    <row r="688" spans="3:9">
      <c r="C688" s="70">
        <v>673</v>
      </c>
      <c r="D688" s="73">
        <f ca="1">IF('Avaliacao de Conformidade'!$I$19&lt;&gt;"intervalo","-",IF(ABS($E$11-I686)&lt;=ABS($E$11-I687),D686+(RAND()-0.5)*$M$17/C688,D687+(RAND()-0.5)*$M$17/C688))</f>
        <v>1.6447067533114272</v>
      </c>
      <c r="E688" s="87">
        <f ca="1">IF('Avaliacao de Conformidade'!$I$19&lt;&gt;"intervalo","-",IF($E$10="Risco do Consumidor",$E$7+D688*$K$7,$E$7-D688*$K$7))</f>
        <v>93.700590194950706</v>
      </c>
      <c r="F688" s="87">
        <f ca="1">IF('Avaliacao de Conformidade'!$I$19&lt;&gt;"intervalo","-",IF($E$10="Risco do Consumidor",$E$8-D688*$K$8,$E$8+D688*$K$8))</f>
        <v>105.47705642839358</v>
      </c>
      <c r="G688" s="72">
        <f t="shared" ca="1" si="31"/>
        <v>5.0015149736989339E-2</v>
      </c>
      <c r="H688" s="72">
        <f t="shared" ca="1" si="32"/>
        <v>5.0015158851242227E-2</v>
      </c>
      <c r="I688" s="72">
        <f t="shared" ca="1" si="33"/>
        <v>5.001515429411578E-2</v>
      </c>
    </row>
    <row r="689" spans="3:9">
      <c r="C689" s="70">
        <v>674</v>
      </c>
      <c r="D689" s="73">
        <f ca="1">IF('Avaliacao de Conformidade'!$I$19&lt;&gt;"intervalo","-",IF(ABS($E$11-I687)&lt;=ABS($E$11-I688),D687+(RAND()-0.5)*$M$17/C689,D688+(RAND()-0.5)*$M$17/C689))</f>
        <v>1.6448873187862429</v>
      </c>
      <c r="E689" s="87">
        <f ca="1">IF('Avaliacao de Conformidade'!$I$19&lt;&gt;"intervalo","-",IF($E$10="Risco do Consumidor",$E$7+D689*$K$7,$E$7-D689*$K$7))</f>
        <v>93.70099646726905</v>
      </c>
      <c r="F689" s="87">
        <f ca="1">IF('Avaliacao de Conformidade'!$I$19&lt;&gt;"intervalo","-",IF($E$10="Risco do Consumidor",$E$8-D689*$K$8,$E$8+D689*$K$8))</f>
        <v>105.47655987333783</v>
      </c>
      <c r="G689" s="72">
        <f t="shared" ca="1" si="31"/>
        <v>4.9996525267546374E-2</v>
      </c>
      <c r="H689" s="72">
        <f t="shared" ca="1" si="32"/>
        <v>4.9996534391342773E-2</v>
      </c>
      <c r="I689" s="72">
        <f t="shared" ca="1" si="33"/>
        <v>4.9996529829444573E-2</v>
      </c>
    </row>
    <row r="690" spans="3:9">
      <c r="C690" s="70">
        <v>675</v>
      </c>
      <c r="D690" s="73">
        <f ca="1">IF('Avaliacao de Conformidade'!$I$19&lt;&gt;"intervalo","-",IF(ABS($E$11-I688)&lt;=ABS($E$11-I689),D688+(RAND()-0.5)*$M$17/C690,D689+(RAND()-0.5)*$M$17/C690))</f>
        <v>1.6449044423130534</v>
      </c>
      <c r="E690" s="87">
        <f ca="1">IF('Avaliacao de Conformidade'!$I$19&lt;&gt;"intervalo","-",IF($E$10="Risco do Consumidor",$E$7+D690*$K$7,$E$7-D690*$K$7))</f>
        <v>93.701034995204367</v>
      </c>
      <c r="F690" s="87">
        <f ca="1">IF('Avaliacao de Conformidade'!$I$19&lt;&gt;"intervalo","-",IF($E$10="Risco do Consumidor",$E$8-D690*$K$8,$E$8+D690*$K$8))</f>
        <v>105.47651278363911</v>
      </c>
      <c r="G690" s="72">
        <f t="shared" ca="1" si="31"/>
        <v>4.9994759344382834E-2</v>
      </c>
      <c r="H690" s="72">
        <f t="shared" ca="1" si="32"/>
        <v>4.9994768469084509E-2</v>
      </c>
      <c r="I690" s="72">
        <f t="shared" ca="1" si="33"/>
        <v>4.9994763906733672E-2</v>
      </c>
    </row>
    <row r="691" spans="3:9">
      <c r="C691" s="70">
        <v>676</v>
      </c>
      <c r="D691" s="73">
        <f ca="1">IF('Avaliacao de Conformidade'!$I$19&lt;&gt;"intervalo","-",IF(ABS($E$11-I689)&lt;=ABS($E$11-I690),D689+(RAND()-0.5)*$M$17/C691,D690+(RAND()-0.5)*$M$17/C691))</f>
        <v>1.6449299697152864</v>
      </c>
      <c r="E691" s="87">
        <f ca="1">IF('Avaliacao de Conformidade'!$I$19&lt;&gt;"intervalo","-",IF($E$10="Risco do Consumidor",$E$7+D691*$K$7,$E$7-D691*$K$7))</f>
        <v>93.701092431859394</v>
      </c>
      <c r="F691" s="87">
        <f ca="1">IF('Avaliacao de Conformidade'!$I$19&lt;&gt;"intervalo","-",IF($E$10="Risco do Consumidor",$E$8-D691*$K$8,$E$8+D691*$K$8))</f>
        <v>105.47644258328296</v>
      </c>
      <c r="G691" s="72">
        <f t="shared" ca="1" si="31"/>
        <v>4.9992126834729221E-2</v>
      </c>
      <c r="H691" s="72">
        <f t="shared" ca="1" si="32"/>
        <v>4.9992135960780823E-2</v>
      </c>
      <c r="I691" s="72">
        <f t="shared" ca="1" si="33"/>
        <v>4.9992131397755019E-2</v>
      </c>
    </row>
    <row r="692" spans="3:9">
      <c r="C692" s="70">
        <v>677</v>
      </c>
      <c r="D692" s="73">
        <f ca="1">IF('Avaliacao de Conformidade'!$I$19&lt;&gt;"intervalo","-",IF(ABS($E$11-I690)&lt;=ABS($E$11-I691),D690+(RAND()-0.5)*$M$17/C692,D691+(RAND()-0.5)*$M$17/C692))</f>
        <v>1.6447615832132598</v>
      </c>
      <c r="E692" s="87">
        <f ca="1">IF('Avaliacao de Conformidade'!$I$19&lt;&gt;"intervalo","-",IF($E$10="Risco do Consumidor",$E$7+D692*$K$7,$E$7-D692*$K$7))</f>
        <v>93.700713562229836</v>
      </c>
      <c r="F692" s="87">
        <f ca="1">IF('Avaliacao de Conformidade'!$I$19&lt;&gt;"intervalo","-",IF($E$10="Risco do Consumidor",$E$8-D692*$K$8,$E$8+D692*$K$8))</f>
        <v>105.47690564616353</v>
      </c>
      <c r="G692" s="72">
        <f t="shared" ca="1" si="31"/>
        <v>5.00094937087356E-2</v>
      </c>
      <c r="H692" s="72">
        <f t="shared" ca="1" si="32"/>
        <v>5.0009502825885302E-2</v>
      </c>
      <c r="I692" s="72">
        <f t="shared" ca="1" si="33"/>
        <v>5.0009498267310451E-2</v>
      </c>
    </row>
    <row r="693" spans="3:9">
      <c r="C693" s="70">
        <v>678</v>
      </c>
      <c r="D693" s="73">
        <f ca="1">IF('Avaliacao de Conformidade'!$I$19&lt;&gt;"intervalo","-",IF(ABS($E$11-I691)&lt;=ABS($E$11-I692),D691+(RAND()-0.5)*$M$17/C693,D692+(RAND()-0.5)*$M$17/C693))</f>
        <v>1.6450117048633326</v>
      </c>
      <c r="E693" s="87">
        <f ca="1">IF('Avaliacao de Conformidade'!$I$19&lt;&gt;"intervalo","-",IF($E$10="Risco do Consumidor",$E$7+D693*$K$7,$E$7-D693*$K$7))</f>
        <v>93.701276335942495</v>
      </c>
      <c r="F693" s="87">
        <f ca="1">IF('Avaliacao de Conformidade'!$I$19&lt;&gt;"intervalo","-",IF($E$10="Risco do Consumidor",$E$8-D693*$K$8,$E$8+D693*$K$8))</f>
        <v>105.47621781162583</v>
      </c>
      <c r="G693" s="72">
        <f t="shared" ca="1" si="31"/>
        <v>4.9983698653006635E-2</v>
      </c>
      <c r="H693" s="72">
        <f t="shared" ca="1" si="32"/>
        <v>4.9983707783382188E-2</v>
      </c>
      <c r="I693" s="72">
        <f t="shared" ca="1" si="33"/>
        <v>4.9983703218194411E-2</v>
      </c>
    </row>
    <row r="694" spans="3:9">
      <c r="C694" s="70">
        <v>679</v>
      </c>
      <c r="D694" s="73">
        <f ca="1">IF('Avaliacao de Conformidade'!$I$19&lt;&gt;"intervalo","-",IF(ABS($E$11-I692)&lt;=ABS($E$11-I693),D692+(RAND()-0.5)*$M$17/C694,D693+(RAND()-0.5)*$M$17/C694))</f>
        <v>1.6447851528116408</v>
      </c>
      <c r="E694" s="87">
        <f ca="1">IF('Avaliacao de Conformidade'!$I$19&lt;&gt;"intervalo","-",IF($E$10="Risco do Consumidor",$E$7+D694*$K$7,$E$7-D694*$K$7))</f>
        <v>93.700766593826188</v>
      </c>
      <c r="F694" s="87">
        <f ca="1">IF('Avaliacao de Conformidade'!$I$19&lt;&gt;"intervalo","-",IF($E$10="Risco do Consumidor",$E$8-D694*$K$8,$E$8+D694*$K$8))</f>
        <v>105.47684082976799</v>
      </c>
      <c r="G694" s="72">
        <f t="shared" ca="1" si="31"/>
        <v>5.0007062522191226E-2</v>
      </c>
      <c r="H694" s="72">
        <f t="shared" ca="1" si="32"/>
        <v>5.000707164058657E-2</v>
      </c>
      <c r="I694" s="72">
        <f t="shared" ca="1" si="33"/>
        <v>5.0007067081388898E-2</v>
      </c>
    </row>
    <row r="695" spans="3:9">
      <c r="C695" s="70">
        <v>680</v>
      </c>
      <c r="D695" s="73">
        <f ca="1">IF('Avaliacao de Conformidade'!$I$19&lt;&gt;"intervalo","-",IF(ABS($E$11-I693)&lt;=ABS($E$11-I694),D693+(RAND()-0.5)*$M$17/C695,D694+(RAND()-0.5)*$M$17/C695))</f>
        <v>1.6447805135049893</v>
      </c>
      <c r="E695" s="87">
        <f ca="1">IF('Avaliacao de Conformidade'!$I$19&lt;&gt;"intervalo","-",IF($E$10="Risco do Consumidor",$E$7+D695*$K$7,$E$7-D695*$K$7))</f>
        <v>93.70075615538623</v>
      </c>
      <c r="F695" s="87">
        <f ca="1">IF('Avaliacao de Conformidade'!$I$19&lt;&gt;"intervalo","-",IF($E$10="Risco do Consumidor",$E$8-D695*$K$8,$E$8+D695*$K$8))</f>
        <v>105.47685358786129</v>
      </c>
      <c r="G695" s="72">
        <f t="shared" ca="1" si="31"/>
        <v>5.0007541055771834E-2</v>
      </c>
      <c r="H695" s="72">
        <f t="shared" ca="1" si="32"/>
        <v>5.0007550173922367E-2</v>
      </c>
      <c r="I695" s="72">
        <f t="shared" ca="1" si="33"/>
        <v>5.0007545614847104E-2</v>
      </c>
    </row>
    <row r="696" spans="3:9">
      <c r="C696" s="70">
        <v>681</v>
      </c>
      <c r="D696" s="73">
        <f ca="1">IF('Avaliacao de Conformidade'!$I$19&lt;&gt;"intervalo","-",IF(ABS($E$11-I694)&lt;=ABS($E$11-I695),D694+(RAND()-0.5)*$M$17/C696,D695+(RAND()-0.5)*$M$17/C696))</f>
        <v>1.6448901389475865</v>
      </c>
      <c r="E696" s="87">
        <f ca="1">IF('Avaliacao de Conformidade'!$I$19&lt;&gt;"intervalo","-",IF($E$10="Risco do Consumidor",$E$7+D696*$K$7,$E$7-D696*$K$7))</f>
        <v>93.701002812632069</v>
      </c>
      <c r="F696" s="87">
        <f ca="1">IF('Avaliacao de Conformidade'!$I$19&lt;&gt;"intervalo","-",IF($E$10="Risco do Consumidor",$E$8-D696*$K$8,$E$8+D696*$K$8))</f>
        <v>105.47655211789413</v>
      </c>
      <c r="G696" s="72">
        <f t="shared" ca="1" si="31"/>
        <v>4.9996234425193582E-2</v>
      </c>
      <c r="H696" s="72">
        <f t="shared" ca="1" si="32"/>
        <v>4.9996243549138598E-2</v>
      </c>
      <c r="I696" s="72">
        <f t="shared" ca="1" si="33"/>
        <v>4.999623898716609E-2</v>
      </c>
    </row>
    <row r="697" spans="3:9">
      <c r="C697" s="70">
        <v>682</v>
      </c>
      <c r="D697" s="73">
        <f ca="1">IF('Avaliacao de Conformidade'!$I$19&lt;&gt;"intervalo","-",IF(ABS($E$11-I695)&lt;=ABS($E$11-I696),D695+(RAND()-0.5)*$M$17/C697,D696+(RAND()-0.5)*$M$17/C697))</f>
        <v>1.6448439419397651</v>
      </c>
      <c r="E697" s="87">
        <f ca="1">IF('Avaliacao de Conformidade'!$I$19&lt;&gt;"intervalo","-",IF($E$10="Risco do Consumidor",$E$7+D697*$K$7,$E$7-D697*$K$7))</f>
        <v>93.700898869364465</v>
      </c>
      <c r="F697" s="87">
        <f ca="1">IF('Avaliacao de Conformidade'!$I$19&lt;&gt;"intervalo","-",IF($E$10="Risco do Consumidor",$E$8-D697*$K$8,$E$8+D697*$K$8))</f>
        <v>105.47667915966565</v>
      </c>
      <c r="G697" s="72">
        <f t="shared" ca="1" si="31"/>
        <v>5.0000998878058728E-2</v>
      </c>
      <c r="H697" s="72">
        <f t="shared" ca="1" si="32"/>
        <v>5.0001007999561406E-2</v>
      </c>
      <c r="I697" s="72">
        <f t="shared" ca="1" si="33"/>
        <v>5.0001003438810067E-2</v>
      </c>
    </row>
    <row r="698" spans="3:9">
      <c r="C698" s="70">
        <v>683</v>
      </c>
      <c r="D698" s="73">
        <f ca="1">IF('Avaliacao de Conformidade'!$I$19&lt;&gt;"intervalo","-",IF(ABS($E$11-I696)&lt;=ABS($E$11-I697),D696+(RAND()-0.5)*$M$17/C698,D697+(RAND()-0.5)*$M$17/C698))</f>
        <v>1.6447107178344864</v>
      </c>
      <c r="E698" s="87">
        <f ca="1">IF('Avaliacao de Conformidade'!$I$19&lt;&gt;"intervalo","-",IF($E$10="Risco do Consumidor",$E$7+D698*$K$7,$E$7-D698*$K$7))</f>
        <v>93.700599115127588</v>
      </c>
      <c r="F698" s="87">
        <f ca="1">IF('Avaliacao de Conformidade'!$I$19&lt;&gt;"intervalo","-",IF($E$10="Risco do Consumidor",$E$8-D698*$K$8,$E$8+D698*$K$8))</f>
        <v>105.47704552595516</v>
      </c>
      <c r="G698" s="72">
        <f t="shared" ca="1" si="31"/>
        <v>5.0014740755910378E-2</v>
      </c>
      <c r="H698" s="72">
        <f t="shared" ca="1" si="32"/>
        <v>5.0014749870372438E-2</v>
      </c>
      <c r="I698" s="72">
        <f t="shared" ca="1" si="33"/>
        <v>5.0014745313141408E-2</v>
      </c>
    </row>
    <row r="699" spans="3:9">
      <c r="C699" s="70">
        <v>684</v>
      </c>
      <c r="D699" s="73">
        <f ca="1">IF('Avaliacao de Conformidade'!$I$19&lt;&gt;"intervalo","-",IF(ABS($E$11-I697)&lt;=ABS($E$11-I698),D697+(RAND()-0.5)*$M$17/C699,D698+(RAND()-0.5)*$M$17/C699))</f>
        <v>1.644781106317355</v>
      </c>
      <c r="E699" s="87">
        <f ca="1">IF('Avaliacao de Conformidade'!$I$19&lt;&gt;"intervalo","-",IF($E$10="Risco do Consumidor",$E$7+D699*$K$7,$E$7-D699*$K$7))</f>
        <v>93.700757489214055</v>
      </c>
      <c r="F699" s="87">
        <f ca="1">IF('Avaliacao de Conformidade'!$I$19&lt;&gt;"intervalo","-",IF($E$10="Risco do Consumidor",$E$8-D699*$K$8,$E$8+D699*$K$8))</f>
        <v>105.47685195762728</v>
      </c>
      <c r="G699" s="72">
        <f t="shared" ca="1" si="31"/>
        <v>5.000747990836555E-2</v>
      </c>
      <c r="H699" s="72">
        <f t="shared" ca="1" si="32"/>
        <v>5.0007489026547447E-2</v>
      </c>
      <c r="I699" s="72">
        <f t="shared" ca="1" si="33"/>
        <v>5.0007484467456495E-2</v>
      </c>
    </row>
    <row r="700" spans="3:9">
      <c r="C700" s="70">
        <v>685</v>
      </c>
      <c r="D700" s="73">
        <f ca="1">IF('Avaliacao de Conformidade'!$I$19&lt;&gt;"intervalo","-",IF(ABS($E$11-I698)&lt;=ABS($E$11-I699),D698+(RAND()-0.5)*$M$17/C700,D699+(RAND()-0.5)*$M$17/C700))</f>
        <v>1.6446362715485101</v>
      </c>
      <c r="E700" s="87">
        <f ca="1">IF('Avaliacao de Conformidade'!$I$19&lt;&gt;"intervalo","-",IF($E$10="Risco do Consumidor",$E$7+D700*$K$7,$E$7-D700*$K$7))</f>
        <v>93.700431610984154</v>
      </c>
      <c r="F700" s="87">
        <f ca="1">IF('Avaliacao de Conformidade'!$I$19&lt;&gt;"intervalo","-",IF($E$10="Risco do Consumidor",$E$8-D700*$K$8,$E$8+D700*$K$8))</f>
        <v>105.47725025324159</v>
      </c>
      <c r="G700" s="72">
        <f t="shared" ca="1" si="31"/>
        <v>5.0022421096446106E-2</v>
      </c>
      <c r="H700" s="72">
        <f t="shared" ca="1" si="32"/>
        <v>5.002243020697663E-2</v>
      </c>
      <c r="I700" s="72">
        <f t="shared" ca="1" si="33"/>
        <v>5.0022425651711368E-2</v>
      </c>
    </row>
    <row r="701" spans="3:9">
      <c r="C701" s="70">
        <v>686</v>
      </c>
      <c r="D701" s="73">
        <f ca="1">IF('Avaliacao de Conformidade'!$I$19&lt;&gt;"intervalo","-",IF(ABS($E$11-I699)&lt;=ABS($E$11-I700),D699+(RAND()-0.5)*$M$17/C701,D700+(RAND()-0.5)*$M$17/C701))</f>
        <v>1.6447577813344507</v>
      </c>
      <c r="E701" s="87">
        <f ca="1">IF('Avaliacao de Conformidade'!$I$19&lt;&gt;"intervalo","-",IF($E$10="Risco do Consumidor",$E$7+D701*$K$7,$E$7-D701*$K$7))</f>
        <v>93.700705008002515</v>
      </c>
      <c r="F701" s="87">
        <f ca="1">IF('Avaliacao de Conformidade'!$I$19&lt;&gt;"intervalo","-",IF($E$10="Risco do Consumidor",$E$8-D701*$K$8,$E$8+D701*$K$8))</f>
        <v>105.47691610133026</v>
      </c>
      <c r="G701" s="72">
        <f t="shared" ca="1" si="31"/>
        <v>5.0009885878534957E-2</v>
      </c>
      <c r="H701" s="72">
        <f t="shared" ca="1" si="32"/>
        <v>5.0009894995483924E-2</v>
      </c>
      <c r="I701" s="72">
        <f t="shared" ca="1" si="33"/>
        <v>5.0009890437009444E-2</v>
      </c>
    </row>
    <row r="702" spans="3:9">
      <c r="C702" s="70">
        <v>687</v>
      </c>
      <c r="D702" s="73">
        <f ca="1">IF('Avaliacao de Conformidade'!$I$19&lt;&gt;"intervalo","-",IF(ABS($E$11-I700)&lt;=ABS($E$11-I701),D700+(RAND()-0.5)*$M$17/C702,D701+(RAND()-0.5)*$M$17/C702))</f>
        <v>1.6447323116368462</v>
      </c>
      <c r="E702" s="87">
        <f ca="1">IF('Avaliacao de Conformidade'!$I$19&lt;&gt;"intervalo","-",IF($E$10="Risco do Consumidor",$E$7+D702*$K$7,$E$7-D702*$K$7))</f>
        <v>93.700647701182902</v>
      </c>
      <c r="F702" s="87">
        <f ca="1">IF('Avaliacao de Conformidade'!$I$19&lt;&gt;"intervalo","-",IF($E$10="Risco do Consumidor",$E$8-D702*$K$8,$E$8+D702*$K$8))</f>
        <v>105.47698614299867</v>
      </c>
      <c r="G702" s="72">
        <f t="shared" ca="1" si="31"/>
        <v>5.0012513181284031E-2</v>
      </c>
      <c r="H702" s="72">
        <f t="shared" ca="1" si="32"/>
        <v>5.0012522296886956E-2</v>
      </c>
      <c r="I702" s="72">
        <f t="shared" ca="1" si="33"/>
        <v>5.0012517739085494E-2</v>
      </c>
    </row>
    <row r="703" spans="3:9">
      <c r="C703" s="70">
        <v>688</v>
      </c>
      <c r="D703" s="73">
        <f ca="1">IF('Avaliacao de Conformidade'!$I$19&lt;&gt;"intervalo","-",IF(ABS($E$11-I701)&lt;=ABS($E$11-I702),D701+(RAND()-0.5)*$M$17/C703,D702+(RAND()-0.5)*$M$17/C703))</f>
        <v>1.6447336422319034</v>
      </c>
      <c r="E703" s="87">
        <f ca="1">IF('Avaliacao de Conformidade'!$I$19&lt;&gt;"intervalo","-",IF($E$10="Risco do Consumidor",$E$7+D703*$K$7,$E$7-D703*$K$7))</f>
        <v>93.700650695021778</v>
      </c>
      <c r="F703" s="87">
        <f ca="1">IF('Avaliacao de Conformidade'!$I$19&lt;&gt;"intervalo","-",IF($E$10="Risco do Consumidor",$E$8-D703*$K$8,$E$8+D703*$K$8))</f>
        <v>105.47698248386226</v>
      </c>
      <c r="G703" s="72">
        <f t="shared" ca="1" si="31"/>
        <v>5.0012375922275268E-2</v>
      </c>
      <c r="H703" s="72">
        <f t="shared" ca="1" si="32"/>
        <v>5.0012385037948207E-2</v>
      </c>
      <c r="I703" s="72">
        <f t="shared" ca="1" si="33"/>
        <v>5.0012380480111737E-2</v>
      </c>
    </row>
    <row r="704" spans="3:9">
      <c r="C704" s="70">
        <v>689</v>
      </c>
      <c r="D704" s="73">
        <f ca="1">IF('Avaliacao de Conformidade'!$I$19&lt;&gt;"intervalo","-",IF(ABS($E$11-I702)&lt;=ABS($E$11-I703),D702+(RAND()-0.5)*$M$17/C704,D703+(RAND()-0.5)*$M$17/C704))</f>
        <v>1.6446171328028427</v>
      </c>
      <c r="E704" s="87">
        <f ca="1">IF('Avaliacao de Conformidade'!$I$19&lt;&gt;"intervalo","-",IF($E$10="Risco do Consumidor",$E$7+D704*$K$7,$E$7-D704*$K$7))</f>
        <v>93.700388548806401</v>
      </c>
      <c r="F704" s="87">
        <f ca="1">IF('Avaliacao de Conformidade'!$I$19&lt;&gt;"intervalo","-",IF($E$10="Risco do Consumidor",$E$8-D704*$K$8,$E$8+D704*$K$8))</f>
        <v>105.47730288479218</v>
      </c>
      <c r="G704" s="72">
        <f t="shared" ca="1" si="31"/>
        <v>5.0024395720092367E-2</v>
      </c>
      <c r="H704" s="72">
        <f t="shared" ca="1" si="32"/>
        <v>5.0024404829612415E-2</v>
      </c>
      <c r="I704" s="72">
        <f t="shared" ca="1" si="33"/>
        <v>5.0024400274852387E-2</v>
      </c>
    </row>
    <row r="705" spans="3:9">
      <c r="C705" s="70">
        <v>690</v>
      </c>
      <c r="D705" s="73">
        <f ca="1">IF('Avaliacao de Conformidade'!$I$19&lt;&gt;"intervalo","-",IF(ABS($E$11-I703)&lt;=ABS($E$11-I704),D703+(RAND()-0.5)*$M$17/C705,D704+(RAND()-0.5)*$M$17/C705))</f>
        <v>1.6448626615548463</v>
      </c>
      <c r="E705" s="87">
        <f ca="1">IF('Avaliacao de Conformidade'!$I$19&lt;&gt;"intervalo","-",IF($E$10="Risco do Consumidor",$E$7+D705*$K$7,$E$7-D705*$K$7))</f>
        <v>93.700940988498402</v>
      </c>
      <c r="F705" s="87">
        <f ca="1">IF('Avaliacao de Conformidade'!$I$19&lt;&gt;"intervalo","-",IF($E$10="Risco do Consumidor",$E$8-D705*$K$8,$E$8+D705*$K$8))</f>
        <v>105.47662768072418</v>
      </c>
      <c r="G705" s="72">
        <f t="shared" ca="1" si="31"/>
        <v>4.9999068217536899E-2</v>
      </c>
      <c r="H705" s="72">
        <f t="shared" ca="1" si="32"/>
        <v>4.9999077340029334E-2</v>
      </c>
      <c r="I705" s="72">
        <f t="shared" ca="1" si="33"/>
        <v>4.9999072778783113E-2</v>
      </c>
    </row>
    <row r="706" spans="3:9">
      <c r="C706" s="70">
        <v>691</v>
      </c>
      <c r="D706" s="73">
        <f ca="1">IF('Avaliacao de Conformidade'!$I$19&lt;&gt;"intervalo","-",IF(ABS($E$11-I704)&lt;=ABS($E$11-I705),D704+(RAND()-0.5)*$M$17/C706,D705+(RAND()-0.5)*$M$17/C706))</f>
        <v>1.6447994750591703</v>
      </c>
      <c r="E706" s="87">
        <f ca="1">IF('Avaliacao de Conformidade'!$I$19&lt;&gt;"intervalo","-",IF($E$10="Risco do Consumidor",$E$7+D706*$K$7,$E$7-D706*$K$7))</f>
        <v>93.700798818883129</v>
      </c>
      <c r="F706" s="87">
        <f ca="1">IF('Avaliacao de Conformidade'!$I$19&lt;&gt;"intervalo","-",IF($E$10="Risco do Consumidor",$E$8-D706*$K$8,$E$8+D706*$K$8))</f>
        <v>105.47680144358728</v>
      </c>
      <c r="G706" s="72">
        <f t="shared" ca="1" si="31"/>
        <v>5.0005585239045615E-2</v>
      </c>
      <c r="H706" s="72">
        <f t="shared" ca="1" si="32"/>
        <v>5.00055943581975E-2</v>
      </c>
      <c r="I706" s="72">
        <f t="shared" ca="1" si="33"/>
        <v>5.0005589798621561E-2</v>
      </c>
    </row>
    <row r="707" spans="3:9">
      <c r="C707" s="70">
        <v>692</v>
      </c>
      <c r="D707" s="73">
        <f ca="1">IF('Avaliacao de Conformidade'!$I$19&lt;&gt;"intervalo","-",IF(ABS($E$11-I705)&lt;=ABS($E$11-I706),D705+(RAND()-0.5)*$M$17/C707,D706+(RAND()-0.5)*$M$17/C707))</f>
        <v>1.6449847882158934</v>
      </c>
      <c r="E707" s="87">
        <f ca="1">IF('Avaliacao de Conformidade'!$I$19&lt;&gt;"intervalo","-",IF($E$10="Risco do Consumidor",$E$7+D707*$K$7,$E$7-D707*$K$7))</f>
        <v>93.701215773485757</v>
      </c>
      <c r="F707" s="87">
        <f ca="1">IF('Avaliacao de Conformidade'!$I$19&lt;&gt;"intervalo","-",IF($E$10="Risco do Consumidor",$E$8-D707*$K$8,$E$8+D707*$K$8))</f>
        <v>105.47629183240629</v>
      </c>
      <c r="G707" s="72">
        <f t="shared" ca="1" si="31"/>
        <v>4.998647405836152E-2</v>
      </c>
      <c r="H707" s="72">
        <f t="shared" ca="1" si="32"/>
        <v>4.9986483187312913E-2</v>
      </c>
      <c r="I707" s="72">
        <f t="shared" ca="1" si="33"/>
        <v>4.9986478622837213E-2</v>
      </c>
    </row>
    <row r="708" spans="3:9">
      <c r="C708" s="70">
        <v>693</v>
      </c>
      <c r="D708" s="73">
        <f ca="1">IF('Avaliacao de Conformidade'!$I$19&lt;&gt;"intervalo","-",IF(ABS($E$11-I706)&lt;=ABS($E$11-I707),D706+(RAND()-0.5)*$M$17/C708,D707+(RAND()-0.5)*$M$17/C708))</f>
        <v>1.6449032739396305</v>
      </c>
      <c r="E708" s="87">
        <f ca="1">IF('Avaliacao de Conformidade'!$I$19&lt;&gt;"intervalo","-",IF($E$10="Risco do Consumidor",$E$7+D708*$K$7,$E$7-D708*$K$7))</f>
        <v>93.701032366364174</v>
      </c>
      <c r="F708" s="87">
        <f ca="1">IF('Avaliacao de Conformidade'!$I$19&lt;&gt;"intervalo","-",IF($E$10="Risco do Consumidor",$E$8-D708*$K$8,$E$8+D708*$K$8))</f>
        <v>105.47651599666602</v>
      </c>
      <c r="G708" s="72">
        <f t="shared" ca="1" si="31"/>
        <v>4.999487983536767E-2</v>
      </c>
      <c r="H708" s="72">
        <f t="shared" ca="1" si="32"/>
        <v>4.999488896000813E-2</v>
      </c>
      <c r="I708" s="72">
        <f t="shared" ca="1" si="33"/>
        <v>4.99948843976879E-2</v>
      </c>
    </row>
    <row r="709" spans="3:9">
      <c r="C709" s="70">
        <v>694</v>
      </c>
      <c r="D709" s="73">
        <f ca="1">IF('Avaliacao de Conformidade'!$I$19&lt;&gt;"intervalo","-",IF(ABS($E$11-I707)&lt;=ABS($E$11-I708),D707+(RAND()-0.5)*$M$17/C709,D708+(RAND()-0.5)*$M$17/C709))</f>
        <v>1.644958397160698</v>
      </c>
      <c r="E709" s="87">
        <f ca="1">IF('Avaliacao de Conformidade'!$I$19&lt;&gt;"intervalo","-",IF($E$10="Risco do Consumidor",$E$7+D709*$K$7,$E$7-D709*$K$7))</f>
        <v>93.701156393611569</v>
      </c>
      <c r="F709" s="87">
        <f ca="1">IF('Avaliacao de Conformidade'!$I$19&lt;&gt;"intervalo","-",IF($E$10="Risco do Consumidor",$E$8-D709*$K$8,$E$8+D709*$K$8))</f>
        <v>105.47636440780808</v>
      </c>
      <c r="G709" s="72">
        <f t="shared" ca="1" si="31"/>
        <v>4.998919538863212E-2</v>
      </c>
      <c r="H709" s="72">
        <f t="shared" ca="1" si="32"/>
        <v>4.9989204516187366E-2</v>
      </c>
      <c r="I709" s="72">
        <f t="shared" ca="1" si="33"/>
        <v>4.9989199952409746E-2</v>
      </c>
    </row>
    <row r="710" spans="3:9">
      <c r="C710" s="70">
        <v>695</v>
      </c>
      <c r="D710" s="73">
        <f ca="1">IF('Avaliacao de Conformidade'!$I$19&lt;&gt;"intervalo","-",IF(ABS($E$11-I708)&lt;=ABS($E$11-I709),D708+(RAND()-0.5)*$M$17/C710,D709+(RAND()-0.5)*$M$17/C710))</f>
        <v>1.6447657172331223</v>
      </c>
      <c r="E710" s="87">
        <f ca="1">IF('Avaliacao de Conformidade'!$I$19&lt;&gt;"intervalo","-",IF($E$10="Risco do Consumidor",$E$7+D710*$K$7,$E$7-D710*$K$7))</f>
        <v>93.70072286377453</v>
      </c>
      <c r="F710" s="87">
        <f ca="1">IF('Avaliacao de Conformidade'!$I$19&lt;&gt;"intervalo","-",IF($E$10="Risco do Consumidor",$E$8-D710*$K$8,$E$8+D710*$K$8))</f>
        <v>105.47689427760892</v>
      </c>
      <c r="G710" s="72">
        <f t="shared" ca="1" si="31"/>
        <v>5.0009067280845317E-2</v>
      </c>
      <c r="H710" s="72">
        <f t="shared" ca="1" si="32"/>
        <v>5.0009076398213982E-2</v>
      </c>
      <c r="I710" s="72">
        <f t="shared" ca="1" si="33"/>
        <v>5.0009071839529649E-2</v>
      </c>
    </row>
    <row r="711" spans="3:9">
      <c r="C711" s="70">
        <v>696</v>
      </c>
      <c r="D711" s="73">
        <f ca="1">IF('Avaliacao de Conformidade'!$I$19&lt;&gt;"intervalo","-",IF(ABS($E$11-I709)&lt;=ABS($E$11-I710),D709+(RAND()-0.5)*$M$17/C711,D710+(RAND()-0.5)*$M$17/C711))</f>
        <v>1.6447015115776971</v>
      </c>
      <c r="E711" s="87">
        <f ca="1">IF('Avaliacao de Conformidade'!$I$19&lt;&gt;"intervalo","-",IF($E$10="Risco do Consumidor",$E$7+D711*$K$7,$E$7-D711*$K$7))</f>
        <v>93.700578401049825</v>
      </c>
      <c r="F711" s="87">
        <f ca="1">IF('Avaliacao de Conformidade'!$I$19&lt;&gt;"intervalo","-",IF($E$10="Risco do Consumidor",$E$8-D711*$K$8,$E$8+D711*$K$8))</f>
        <v>105.47707084316133</v>
      </c>
      <c r="G711" s="72">
        <f t="shared" ca="1" si="31"/>
        <v>5.0015690479498123E-2</v>
      </c>
      <c r="H711" s="72">
        <f t="shared" ca="1" si="32"/>
        <v>5.0015699593474322E-2</v>
      </c>
      <c r="I711" s="72">
        <f t="shared" ca="1" si="33"/>
        <v>5.0015695036486223E-2</v>
      </c>
    </row>
    <row r="712" spans="3:9">
      <c r="C712" s="70">
        <v>697</v>
      </c>
      <c r="D712" s="73">
        <f ca="1">IF('Avaliacao de Conformidade'!$I$19&lt;&gt;"intervalo","-",IF(ABS($E$11-I710)&lt;=ABS($E$11-I711),D710+(RAND()-0.5)*$M$17/C712,D711+(RAND()-0.5)*$M$17/C712))</f>
        <v>1.6446527014304868</v>
      </c>
      <c r="E712" s="87">
        <f ca="1">IF('Avaliacao de Conformidade'!$I$19&lt;&gt;"intervalo","-",IF($E$10="Risco do Consumidor",$E$7+D712*$K$7,$E$7-D712*$K$7))</f>
        <v>93.70046857821859</v>
      </c>
      <c r="F712" s="87">
        <f ca="1">IF('Avaliacao de Conformidade'!$I$19&lt;&gt;"intervalo","-",IF($E$10="Risco do Consumidor",$E$8-D712*$K$8,$E$8+D712*$K$8))</f>
        <v>105.47720507106617</v>
      </c>
      <c r="G712" s="72">
        <f t="shared" ca="1" si="31"/>
        <v>5.00207260070651E-2</v>
      </c>
      <c r="H712" s="72">
        <f t="shared" ca="1" si="32"/>
        <v>5.0020735118462958E-2</v>
      </c>
      <c r="I712" s="72">
        <f t="shared" ca="1" si="33"/>
        <v>5.0020730562764029E-2</v>
      </c>
    </row>
    <row r="713" spans="3:9">
      <c r="C713" s="70">
        <v>698</v>
      </c>
      <c r="D713" s="73">
        <f ca="1">IF('Avaliacao de Conformidade'!$I$19&lt;&gt;"intervalo","-",IF(ABS($E$11-I711)&lt;=ABS($E$11-I712),D711+(RAND()-0.5)*$M$17/C713,D712+(RAND()-0.5)*$M$17/C713))</f>
        <v>1.6448239436971221</v>
      </c>
      <c r="E713" s="87">
        <f ca="1">IF('Avaliacao de Conformidade'!$I$19&lt;&gt;"intervalo","-",IF($E$10="Risco do Consumidor",$E$7+D713*$K$7,$E$7-D713*$K$7))</f>
        <v>93.700853873318522</v>
      </c>
      <c r="F713" s="87">
        <f ca="1">IF('Avaliacao de Conformidade'!$I$19&lt;&gt;"intervalo","-",IF($E$10="Risco do Consumidor",$E$8-D713*$K$8,$E$8+D713*$K$8))</f>
        <v>105.47673415483291</v>
      </c>
      <c r="G713" s="72">
        <f t="shared" ca="1" si="31"/>
        <v>5.000306147640033E-2</v>
      </c>
      <c r="H713" s="72">
        <f t="shared" ca="1" si="32"/>
        <v>5.0003070596845667E-2</v>
      </c>
      <c r="I713" s="72">
        <f t="shared" ca="1" si="33"/>
        <v>5.0003066036622995E-2</v>
      </c>
    </row>
    <row r="714" spans="3:9">
      <c r="C714" s="70">
        <v>699</v>
      </c>
      <c r="D714" s="73">
        <f ca="1">IF('Avaliacao de Conformidade'!$I$19&lt;&gt;"intervalo","-",IF(ABS($E$11-I712)&lt;=ABS($E$11-I713),D712+(RAND()-0.5)*$M$17/C714,D713+(RAND()-0.5)*$M$17/C714))</f>
        <v>1.6447561926800291</v>
      </c>
      <c r="E714" s="87">
        <f ca="1">IF('Avaliacao de Conformidade'!$I$19&lt;&gt;"intervalo","-",IF($E$10="Risco do Consumidor",$E$7+D714*$K$7,$E$7-D714*$K$7))</f>
        <v>93.700701433530071</v>
      </c>
      <c r="F714" s="87">
        <f ca="1">IF('Avaliacao de Conformidade'!$I$19&lt;&gt;"intervalo","-",IF($E$10="Risco do Consumidor",$E$8-D714*$K$8,$E$8+D714*$K$8))</f>
        <v>105.47692047012993</v>
      </c>
      <c r="G714" s="72">
        <f t="shared" ca="1" si="31"/>
        <v>5.0010049751472031E-2</v>
      </c>
      <c r="H714" s="72">
        <f t="shared" ca="1" si="32"/>
        <v>5.0010058868337419E-2</v>
      </c>
      <c r="I714" s="72">
        <f t="shared" ca="1" si="33"/>
        <v>5.0010054309904725E-2</v>
      </c>
    </row>
    <row r="715" spans="3:9">
      <c r="C715" s="70">
        <v>700</v>
      </c>
      <c r="D715" s="73">
        <f ca="1">IF('Avaliacao de Conformidade'!$I$19&lt;&gt;"intervalo","-",IF(ABS($E$11-I713)&lt;=ABS($E$11-I714),D713+(RAND()-0.5)*$M$17/C715,D714+(RAND()-0.5)*$M$17/C715))</f>
        <v>1.6447046775836534</v>
      </c>
      <c r="E715" s="87">
        <f ca="1">IF('Avaliacao de Conformidade'!$I$19&lt;&gt;"intervalo","-",IF($E$10="Risco do Consumidor",$E$7+D715*$K$7,$E$7-D715*$K$7))</f>
        <v>93.700585524563223</v>
      </c>
      <c r="F715" s="87">
        <f ca="1">IF('Avaliacao de Conformidade'!$I$19&lt;&gt;"intervalo","-",IF($E$10="Risco do Consumidor",$E$8-D715*$K$8,$E$8+D715*$K$8))</f>
        <v>105.47706213664495</v>
      </c>
      <c r="G715" s="72">
        <f t="shared" ca="1" si="31"/>
        <v>5.0015363870590628E-2</v>
      </c>
      <c r="H715" s="72">
        <f t="shared" ca="1" si="32"/>
        <v>5.0015372984733866E-2</v>
      </c>
      <c r="I715" s="72">
        <f t="shared" ca="1" si="33"/>
        <v>5.0015368427662243E-2</v>
      </c>
    </row>
    <row r="716" spans="3:9">
      <c r="C716" s="70">
        <v>701</v>
      </c>
      <c r="D716" s="73">
        <f ca="1">IF('Avaliacao de Conformidade'!$I$19&lt;&gt;"intervalo","-",IF(ABS($E$11-I714)&lt;=ABS($E$11-I715),D714+(RAND()-0.5)*$M$17/C716,D715+(RAND()-0.5)*$M$17/C716))</f>
        <v>1.6446875296571499</v>
      </c>
      <c r="E716" s="87">
        <f ca="1">IF('Avaliacao de Conformidade'!$I$19&lt;&gt;"intervalo","-",IF($E$10="Risco do Consumidor",$E$7+D716*$K$7,$E$7-D716*$K$7))</f>
        <v>93.700546941728589</v>
      </c>
      <c r="F716" s="87">
        <f ca="1">IF('Avaliacao de Conformidade'!$I$19&lt;&gt;"intervalo","-",IF($E$10="Risco do Consumidor",$E$8-D716*$K$8,$E$8+D716*$K$8))</f>
        <v>105.47710929344284</v>
      </c>
      <c r="G716" s="72">
        <f t="shared" ca="1" si="31"/>
        <v>5.001713289124872E-2</v>
      </c>
      <c r="H716" s="72">
        <f t="shared" ca="1" si="32"/>
        <v>5.0017142004486231E-2</v>
      </c>
      <c r="I716" s="72">
        <f t="shared" ca="1" si="33"/>
        <v>5.0017137447867475E-2</v>
      </c>
    </row>
    <row r="717" spans="3:9">
      <c r="C717" s="70">
        <v>702</v>
      </c>
      <c r="D717" s="73">
        <f ca="1">IF('Avaliacao de Conformidade'!$I$19&lt;&gt;"intervalo","-",IF(ABS($E$11-I715)&lt;=ABS($E$11-I716),D715+(RAND()-0.5)*$M$17/C717,D716+(RAND()-0.5)*$M$17/C717))</f>
        <v>1.6447420866778271</v>
      </c>
      <c r="E717" s="87">
        <f ca="1">IF('Avaliacao de Conformidade'!$I$19&lt;&gt;"intervalo","-",IF($E$10="Risco do Consumidor",$E$7+D717*$K$7,$E$7-D717*$K$7))</f>
        <v>93.700669695025113</v>
      </c>
      <c r="F717" s="87">
        <f ca="1">IF('Avaliacao de Conformidade'!$I$19&lt;&gt;"intervalo","-",IF($E$10="Risco do Consumidor",$E$8-D717*$K$8,$E$8+D717*$K$8))</f>
        <v>105.47695926163598</v>
      </c>
      <c r="G717" s="72">
        <f t="shared" ca="1" si="31"/>
        <v>5.0011504833092517E-2</v>
      </c>
      <c r="H717" s="72">
        <f t="shared" ca="1" si="32"/>
        <v>5.0011513949212369E-2</v>
      </c>
      <c r="I717" s="72">
        <f t="shared" ca="1" si="33"/>
        <v>5.0011509391152439E-2</v>
      </c>
    </row>
    <row r="718" spans="3:9">
      <c r="C718" s="70">
        <v>703</v>
      </c>
      <c r="D718" s="73">
        <f ca="1">IF('Avaliacao de Conformidade'!$I$19&lt;&gt;"intervalo","-",IF(ABS($E$11-I716)&lt;=ABS($E$11-I717),D716+(RAND()-0.5)*$M$17/C718,D717+(RAND()-0.5)*$M$17/C718))</f>
        <v>1.644665023144914</v>
      </c>
      <c r="E718" s="87">
        <f ca="1">IF('Avaliacao de Conformidade'!$I$19&lt;&gt;"intervalo","-",IF($E$10="Risco do Consumidor",$E$7+D718*$K$7,$E$7-D718*$K$7))</f>
        <v>93.700496302076061</v>
      </c>
      <c r="F718" s="87">
        <f ca="1">IF('Avaliacao de Conformidade'!$I$19&lt;&gt;"intervalo","-",IF($E$10="Risco do Consumidor",$E$8-D718*$K$8,$E$8+D718*$K$8))</f>
        <v>105.47717118635148</v>
      </c>
      <c r="G718" s="72">
        <f t="shared" ca="1" si="31"/>
        <v>5.0019454792000359E-2</v>
      </c>
      <c r="H718" s="72">
        <f t="shared" ca="1" si="32"/>
        <v>5.0019463904049155E-2</v>
      </c>
      <c r="I718" s="72">
        <f t="shared" ca="1" si="33"/>
        <v>5.0019459348024757E-2</v>
      </c>
    </row>
    <row r="719" spans="3:9">
      <c r="C719" s="70">
        <v>704</v>
      </c>
      <c r="D719" s="73">
        <f ca="1">IF('Avaliacao de Conformidade'!$I$19&lt;&gt;"intervalo","-",IF(ABS($E$11-I717)&lt;=ABS($E$11-I718),D717+(RAND()-0.5)*$M$17/C719,D718+(RAND()-0.5)*$M$17/C719))</f>
        <v>1.6447451710566723</v>
      </c>
      <c r="E719" s="87">
        <f ca="1">IF('Avaliacao de Conformidade'!$I$19&lt;&gt;"intervalo","-",IF($E$10="Risco do Consumidor",$E$7+D719*$K$7,$E$7-D719*$K$7))</f>
        <v>93.70067663487751</v>
      </c>
      <c r="F719" s="87">
        <f ca="1">IF('Avaliacao de Conformidade'!$I$19&lt;&gt;"intervalo","-",IF($E$10="Risco do Consumidor",$E$8-D719*$K$8,$E$8+D719*$K$8))</f>
        <v>105.47695077959415</v>
      </c>
      <c r="G719" s="72">
        <f t="shared" ca="1" si="31"/>
        <v>5.0011186666146283E-2</v>
      </c>
      <c r="H719" s="72">
        <f t="shared" ca="1" si="32"/>
        <v>5.0011195782428554E-2</v>
      </c>
      <c r="I719" s="72">
        <f t="shared" ca="1" si="33"/>
        <v>5.0011191224287418E-2</v>
      </c>
    </row>
    <row r="720" spans="3:9">
      <c r="C720" s="70">
        <v>705</v>
      </c>
      <c r="D720" s="73">
        <f ca="1">IF('Avaliacao de Conformidade'!$I$19&lt;&gt;"intervalo","-",IF(ABS($E$11-I718)&lt;=ABS($E$11-I719),D718+(RAND()-0.5)*$M$17/C720,D719+(RAND()-0.5)*$M$17/C720))</f>
        <v>1.6447650851159306</v>
      </c>
      <c r="E720" s="87">
        <f ca="1">IF('Avaliacao de Conformidade'!$I$19&lt;&gt;"intervalo","-",IF($E$10="Risco do Consumidor",$E$7+D720*$K$7,$E$7-D720*$K$7))</f>
        <v>93.700721441510836</v>
      </c>
      <c r="F720" s="87">
        <f ca="1">IF('Avaliacao de Conformidade'!$I$19&lt;&gt;"intervalo","-",IF($E$10="Risco do Consumidor",$E$8-D720*$K$8,$E$8+D720*$K$8))</f>
        <v>105.47689601593119</v>
      </c>
      <c r="G720" s="72">
        <f t="shared" ref="G720:G783" ca="1" si="34">IF(E720="-","-",IF($G$13="Risco do Consumidor",_xlfn.NORM.DIST($E$7,E720,$K$7,TRUE)+(1-_xlfn.NORM.DIST($E$8,E720,$K$7,TRUE)),(_xlfn.NORM.DIST($E$8,E720,$K$7,TRUE)-_xlfn.NORM.DIST($E$7,E720,$K$7,TRUE))))</f>
        <v>5.00091324841185E-2</v>
      </c>
      <c r="H720" s="72">
        <f t="shared" ref="H720:H783" ca="1" si="35">IF(F720="-","-",IF($G$13="Risco do Consumidor",_xlfn.NORM.DIST($E$7,F720,$K$8,TRUE)+(1-_xlfn.NORM.DIST($E$8,F720,$K$8,TRUE)),(_xlfn.NORM.DIST($E$8,F720,$K$8,TRUE)-_xlfn.NORM.DIST($E$7,F720,$K$8,TRUE))))</f>
        <v>5.0009141601452915E-2</v>
      </c>
      <c r="I720" s="72">
        <f t="shared" ref="I720:I783" ca="1" si="36">IF(COUNT(G720:H720)=0,"-",AVERAGE(G720:H720))</f>
        <v>5.0009137042785708E-2</v>
      </c>
    </row>
    <row r="721" spans="3:9">
      <c r="C721" s="70">
        <v>706</v>
      </c>
      <c r="D721" s="73">
        <f ca="1">IF('Avaliacao de Conformidade'!$I$19&lt;&gt;"intervalo","-",IF(ABS($E$11-I719)&lt;=ABS($E$11-I720),D719+(RAND()-0.5)*$M$17/C721,D720+(RAND()-0.5)*$M$17/C721))</f>
        <v>1.644646077958134</v>
      </c>
      <c r="E721" s="87">
        <f ca="1">IF('Avaliacao de Conformidade'!$I$19&lt;&gt;"intervalo","-",IF($E$10="Risco do Consumidor",$E$7+D721*$K$7,$E$7-D721*$K$7))</f>
        <v>93.700453675405797</v>
      </c>
      <c r="F721" s="87">
        <f ca="1">IF('Avaliacao de Conformidade'!$I$19&lt;&gt;"intervalo","-",IF($E$10="Risco do Consumidor",$E$8-D721*$K$8,$E$8+D721*$K$8))</f>
        <v>105.47722328561514</v>
      </c>
      <c r="G721" s="72">
        <f t="shared" ca="1" si="34"/>
        <v>5.0021409352638171E-2</v>
      </c>
      <c r="H721" s="72">
        <f t="shared" ca="1" si="35"/>
        <v>5.0021418463686525E-2</v>
      </c>
      <c r="I721" s="72">
        <f t="shared" ca="1" si="36"/>
        <v>5.0021413908162352E-2</v>
      </c>
    </row>
    <row r="722" spans="3:9">
      <c r="C722" s="70">
        <v>707</v>
      </c>
      <c r="D722" s="73">
        <f ca="1">IF('Avaliacao de Conformidade'!$I$19&lt;&gt;"intervalo","-",IF(ABS($E$11-I720)&lt;=ABS($E$11-I721),D720+(RAND()-0.5)*$M$17/C722,D721+(RAND()-0.5)*$M$17/C722))</f>
        <v>1.6448310513733013</v>
      </c>
      <c r="E722" s="87">
        <f ca="1">IF('Avaliacao de Conformidade'!$I$19&lt;&gt;"intervalo","-",IF($E$10="Risco do Consumidor",$E$7+D722*$K$7,$E$7-D722*$K$7))</f>
        <v>93.700869865589922</v>
      </c>
      <c r="F722" s="87">
        <f ca="1">IF('Avaliacao de Conformidade'!$I$19&lt;&gt;"intervalo","-",IF($E$10="Risco do Consumidor",$E$8-D722*$K$8,$E$8+D722*$K$8))</f>
        <v>105.47671460872343</v>
      </c>
      <c r="G722" s="72">
        <f t="shared" ca="1" si="34"/>
        <v>5.0002328390159723E-2</v>
      </c>
      <c r="H722" s="72">
        <f t="shared" ca="1" si="35"/>
        <v>5.0002337510980904E-2</v>
      </c>
      <c r="I722" s="72">
        <f t="shared" ca="1" si="36"/>
        <v>5.0002332950570313E-2</v>
      </c>
    </row>
    <row r="723" spans="3:9">
      <c r="C723" s="70">
        <v>708</v>
      </c>
      <c r="D723" s="73">
        <f ca="1">IF('Avaliacao de Conformidade'!$I$19&lt;&gt;"intervalo","-",IF(ABS($E$11-I721)&lt;=ABS($E$11-I722),D721+(RAND()-0.5)*$M$17/C723,D722+(RAND()-0.5)*$M$17/C723))</f>
        <v>1.6447766933754051</v>
      </c>
      <c r="E723" s="87">
        <f ca="1">IF('Avaliacao de Conformidade'!$I$19&lt;&gt;"intervalo","-",IF($E$10="Risco do Consumidor",$E$7+D723*$K$7,$E$7-D723*$K$7))</f>
        <v>93.700747560094655</v>
      </c>
      <c r="F723" s="87">
        <f ca="1">IF('Avaliacao de Conformidade'!$I$19&lt;&gt;"intervalo","-",IF($E$10="Risco do Consumidor",$E$8-D723*$K$8,$E$8+D723*$K$8))</f>
        <v>105.47686409321764</v>
      </c>
      <c r="G723" s="72">
        <f t="shared" ca="1" si="34"/>
        <v>5.0007935095904815E-2</v>
      </c>
      <c r="H723" s="72">
        <f t="shared" ca="1" si="35"/>
        <v>5.0007944213853114E-2</v>
      </c>
      <c r="I723" s="72">
        <f t="shared" ca="1" si="36"/>
        <v>5.0007939654878965E-2</v>
      </c>
    </row>
    <row r="724" spans="3:9">
      <c r="C724" s="70">
        <v>709</v>
      </c>
      <c r="D724" s="73">
        <f ca="1">IF('Avaliacao de Conformidade'!$I$19&lt;&gt;"intervalo","-",IF(ABS($E$11-I722)&lt;=ABS($E$11-I723),D722+(RAND()-0.5)*$M$17/C724,D723+(RAND()-0.5)*$M$17/C724))</f>
        <v>1.6448290740783744</v>
      </c>
      <c r="E724" s="87">
        <f ca="1">IF('Avaliacao de Conformidade'!$I$19&lt;&gt;"intervalo","-",IF($E$10="Risco do Consumidor",$E$7+D724*$K$7,$E$7-D724*$K$7))</f>
        <v>93.700865416676336</v>
      </c>
      <c r="F724" s="87">
        <f ca="1">IF('Avaliacao de Conformidade'!$I$19&lt;&gt;"intervalo","-",IF($E$10="Risco do Consumidor",$E$8-D724*$K$8,$E$8+D724*$K$8))</f>
        <v>105.47672004628447</v>
      </c>
      <c r="G724" s="72">
        <f t="shared" ca="1" si="34"/>
        <v>5.0002532327642568E-2</v>
      </c>
      <c r="H724" s="72">
        <f t="shared" ca="1" si="35"/>
        <v>5.0002541448359056E-2</v>
      </c>
      <c r="I724" s="72">
        <f t="shared" ca="1" si="36"/>
        <v>5.0002536888000812E-2</v>
      </c>
    </row>
    <row r="725" spans="3:9">
      <c r="C725" s="70">
        <v>710</v>
      </c>
      <c r="D725" s="73">
        <f ca="1">IF('Avaliacao de Conformidade'!$I$19&lt;&gt;"intervalo","-",IF(ABS($E$11-I723)&lt;=ABS($E$11-I724),D723+(RAND()-0.5)*$M$17/C725,D724+(RAND()-0.5)*$M$17/C725))</f>
        <v>1.644806940039039</v>
      </c>
      <c r="E725" s="87">
        <f ca="1">IF('Avaliacao de Conformidade'!$I$19&lt;&gt;"intervalo","-",IF($E$10="Risco do Consumidor",$E$7+D725*$K$7,$E$7-D725*$K$7))</f>
        <v>93.700815615087834</v>
      </c>
      <c r="F725" s="87">
        <f ca="1">IF('Avaliacao de Conformidade'!$I$19&lt;&gt;"intervalo","-",IF($E$10="Risco do Consumidor",$E$8-D725*$K$8,$E$8+D725*$K$8))</f>
        <v>105.47678091489264</v>
      </c>
      <c r="G725" s="72">
        <f t="shared" ca="1" si="34"/>
        <v>5.0004815269714599E-2</v>
      </c>
      <c r="H725" s="72">
        <f t="shared" ca="1" si="35"/>
        <v>5.0004824389261217E-2</v>
      </c>
      <c r="I725" s="72">
        <f t="shared" ca="1" si="36"/>
        <v>5.0004819829487908E-2</v>
      </c>
    </row>
    <row r="726" spans="3:9">
      <c r="C726" s="70">
        <v>711</v>
      </c>
      <c r="D726" s="73">
        <f ca="1">IF('Avaliacao de Conformidade'!$I$19&lt;&gt;"intervalo","-",IF(ABS($E$11-I724)&lt;=ABS($E$11-I725),D724+(RAND()-0.5)*$M$17/C726,D725+(RAND()-0.5)*$M$17/C726))</f>
        <v>1.6449073641850713</v>
      </c>
      <c r="E726" s="87">
        <f ca="1">IF('Avaliacao de Conformidade'!$I$19&lt;&gt;"intervalo","-",IF($E$10="Risco do Consumidor",$E$7+D726*$K$7,$E$7-D726*$K$7))</f>
        <v>93.701041569416404</v>
      </c>
      <c r="F726" s="87">
        <f ca="1">IF('Avaliacao de Conformidade'!$I$19&lt;&gt;"intervalo","-",IF($E$10="Risco do Consumidor",$E$8-D726*$K$8,$E$8+D726*$K$8))</f>
        <v>105.47650474849105</v>
      </c>
      <c r="G726" s="72">
        <f t="shared" ca="1" si="34"/>
        <v>4.9994458021152662E-2</v>
      </c>
      <c r="H726" s="72">
        <f t="shared" ca="1" si="35"/>
        <v>4.999446714600856E-2</v>
      </c>
      <c r="I726" s="72">
        <f t="shared" ca="1" si="36"/>
        <v>4.9994462583580611E-2</v>
      </c>
    </row>
    <row r="727" spans="3:9">
      <c r="C727" s="70">
        <v>712</v>
      </c>
      <c r="D727" s="73">
        <f ca="1">IF('Avaliacao de Conformidade'!$I$19&lt;&gt;"intervalo","-",IF(ABS($E$11-I725)&lt;=ABS($E$11-I726),D725+(RAND()-0.5)*$M$17/C727,D726+(RAND()-0.5)*$M$17/C727))</f>
        <v>1.6448763101209647</v>
      </c>
      <c r="E727" s="87">
        <f ca="1">IF('Avaliacao de Conformidade'!$I$19&lt;&gt;"intervalo","-",IF($E$10="Risco do Consumidor",$E$7+D727*$K$7,$E$7-D727*$K$7))</f>
        <v>93.700971697772175</v>
      </c>
      <c r="F727" s="87">
        <f ca="1">IF('Avaliacao de Conformidade'!$I$19&lt;&gt;"intervalo","-",IF($E$10="Risco do Consumidor",$E$8-D727*$K$8,$E$8+D727*$K$8))</f>
        <v>105.47659014716734</v>
      </c>
      <c r="G727" s="72">
        <f t="shared" ca="1" si="34"/>
        <v>4.999766060064887E-2</v>
      </c>
      <c r="H727" s="72">
        <f t="shared" ca="1" si="35"/>
        <v>4.9997669723862957E-2</v>
      </c>
      <c r="I727" s="72">
        <f t="shared" ca="1" si="36"/>
        <v>4.9997665162255914E-2</v>
      </c>
    </row>
    <row r="728" spans="3:9">
      <c r="C728" s="70">
        <v>713</v>
      </c>
      <c r="D728" s="73">
        <f ca="1">IF('Avaliacao de Conformidade'!$I$19&lt;&gt;"intervalo","-",IF(ABS($E$11-I726)&lt;=ABS($E$11-I727),D726+(RAND()-0.5)*$M$17/C728,D727+(RAND()-0.5)*$M$17/C728))</f>
        <v>1.6447834672480091</v>
      </c>
      <c r="E728" s="87">
        <f ca="1">IF('Avaliacao de Conformidade'!$I$19&lt;&gt;"intervalo","-",IF($E$10="Risco do Consumidor",$E$7+D728*$K$7,$E$7-D728*$K$7))</f>
        <v>93.700762801308016</v>
      </c>
      <c r="F728" s="87">
        <f ca="1">IF('Avaliacao de Conformidade'!$I$19&lt;&gt;"intervalo","-",IF($E$10="Risco do Consumidor",$E$8-D728*$K$8,$E$8+D728*$K$8))</f>
        <v>105.47684546506798</v>
      </c>
      <c r="G728" s="72">
        <f t="shared" ca="1" si="34"/>
        <v>5.0007236383697258E-2</v>
      </c>
      <c r="H728" s="72">
        <f t="shared" ca="1" si="35"/>
        <v>5.0007245502003569E-2</v>
      </c>
      <c r="I728" s="72">
        <f t="shared" ca="1" si="36"/>
        <v>5.0007240942850417E-2</v>
      </c>
    </row>
    <row r="729" spans="3:9">
      <c r="C729" s="70">
        <v>714</v>
      </c>
      <c r="D729" s="73">
        <f ca="1">IF('Avaliacao de Conformidade'!$I$19&lt;&gt;"intervalo","-",IF(ABS($E$11-I727)&lt;=ABS($E$11-I728),D727+(RAND()-0.5)*$M$17/C729,D728+(RAND()-0.5)*$M$17/C729))</f>
        <v>1.6447632623692903</v>
      </c>
      <c r="E729" s="87">
        <f ca="1">IF('Avaliacao de Conformidade'!$I$19&lt;&gt;"intervalo","-",IF($E$10="Risco do Consumidor",$E$7+D729*$K$7,$E$7-D729*$K$7))</f>
        <v>93.700717340330897</v>
      </c>
      <c r="F729" s="87">
        <f ca="1">IF('Avaliacao de Conformidade'!$I$19&lt;&gt;"intervalo","-",IF($E$10="Risco do Consumidor",$E$8-D729*$K$8,$E$8+D729*$K$8))</f>
        <v>105.47690102848445</v>
      </c>
      <c r="G729" s="72">
        <f t="shared" ca="1" si="34"/>
        <v>5.0009320501922125E-2</v>
      </c>
      <c r="H729" s="72">
        <f t="shared" ca="1" si="35"/>
        <v>5.0009329619160145E-2</v>
      </c>
      <c r="I729" s="72">
        <f t="shared" ca="1" si="36"/>
        <v>5.0009325060541135E-2</v>
      </c>
    </row>
    <row r="730" spans="3:9">
      <c r="C730" s="70">
        <v>715</v>
      </c>
      <c r="D730" s="73">
        <f ca="1">IF('Avaliacao de Conformidade'!$I$19&lt;&gt;"intervalo","-",IF(ABS($E$11-I728)&lt;=ABS($E$11-I729),D728+(RAND()-0.5)*$M$17/C730,D729+(RAND()-0.5)*$M$17/C730))</f>
        <v>1.6448371108570983</v>
      </c>
      <c r="E730" s="87">
        <f ca="1">IF('Avaliacao de Conformidade'!$I$19&lt;&gt;"intervalo","-",IF($E$10="Risco do Consumidor",$E$7+D730*$K$7,$E$7-D730*$K$7))</f>
        <v>93.700883499428471</v>
      </c>
      <c r="F730" s="87">
        <f ca="1">IF('Avaliacao de Conformidade'!$I$19&lt;&gt;"intervalo","-",IF($E$10="Risco do Consumidor",$E$8-D730*$K$8,$E$8+D730*$K$8))</f>
        <v>105.47669794514297</v>
      </c>
      <c r="G730" s="72">
        <f t="shared" ca="1" si="34"/>
        <v>5.0001703421325372E-2</v>
      </c>
      <c r="H730" s="72">
        <f t="shared" ca="1" si="35"/>
        <v>5.0001712542466777E-2</v>
      </c>
      <c r="I730" s="72">
        <f t="shared" ca="1" si="36"/>
        <v>5.0001707981896071E-2</v>
      </c>
    </row>
    <row r="731" spans="3:9">
      <c r="C731" s="70">
        <v>716</v>
      </c>
      <c r="D731" s="73">
        <f ca="1">IF('Avaliacao de Conformidade'!$I$19&lt;&gt;"intervalo","-",IF(ABS($E$11-I729)&lt;=ABS($E$11-I730),D729+(RAND()-0.5)*$M$17/C731,D730+(RAND()-0.5)*$M$17/C731))</f>
        <v>1.6447364063151313</v>
      </c>
      <c r="E731" s="87">
        <f ca="1">IF('Avaliacao de Conformidade'!$I$19&lt;&gt;"intervalo","-",IF($E$10="Risco do Consumidor",$E$7+D731*$K$7,$E$7-D731*$K$7))</f>
        <v>93.700656914209048</v>
      </c>
      <c r="F731" s="87">
        <f ca="1">IF('Avaliacao de Conformidade'!$I$19&lt;&gt;"intervalo","-",IF($E$10="Risco do Consumidor",$E$8-D731*$K$8,$E$8+D731*$K$8))</f>
        <v>105.47697488263339</v>
      </c>
      <c r="G731" s="72">
        <f t="shared" ca="1" si="34"/>
        <v>5.0012090791164074E-2</v>
      </c>
      <c r="H731" s="72">
        <f t="shared" ca="1" si="35"/>
        <v>5.0012099906983527E-2</v>
      </c>
      <c r="I731" s="72">
        <f t="shared" ca="1" si="36"/>
        <v>5.0012095349073804E-2</v>
      </c>
    </row>
    <row r="732" spans="3:9">
      <c r="C732" s="70">
        <v>717</v>
      </c>
      <c r="D732" s="73">
        <f ca="1">IF('Avaliacao de Conformidade'!$I$19&lt;&gt;"intervalo","-",IF(ABS($E$11-I730)&lt;=ABS($E$11-I731),D730+(RAND()-0.5)*$M$17/C732,D731+(RAND()-0.5)*$M$17/C732))</f>
        <v>1.6449341050969497</v>
      </c>
      <c r="E732" s="87">
        <f ca="1">IF('Avaliacao de Conformidade'!$I$19&lt;&gt;"intervalo","-",IF($E$10="Risco do Consumidor",$E$7+D732*$K$7,$E$7-D732*$K$7))</f>
        <v>93.701101736468132</v>
      </c>
      <c r="F732" s="87">
        <f ca="1">IF('Avaliacao de Conformidade'!$I$19&lt;&gt;"intervalo","-",IF($E$10="Risco do Consumidor",$E$8-D732*$K$8,$E$8+D732*$K$8))</f>
        <v>105.47643121098339</v>
      </c>
      <c r="G732" s="72">
        <f t="shared" ca="1" si="34"/>
        <v>4.9991700384499085E-2</v>
      </c>
      <c r="H732" s="72">
        <f t="shared" ca="1" si="35"/>
        <v>4.999170951076954E-2</v>
      </c>
      <c r="I732" s="72">
        <f t="shared" ca="1" si="36"/>
        <v>4.9991704947634316E-2</v>
      </c>
    </row>
    <row r="733" spans="3:9">
      <c r="C733" s="70">
        <v>718</v>
      </c>
      <c r="D733" s="73">
        <f ca="1">IF('Avaliacao de Conformidade'!$I$19&lt;&gt;"intervalo","-",IF(ABS($E$11-I731)&lt;=ABS($E$11-I732),D731+(RAND()-0.5)*$M$17/C733,D732+(RAND()-0.5)*$M$17/C733))</f>
        <v>1.6449796533025043</v>
      </c>
      <c r="E733" s="87">
        <f ca="1">IF('Avaliacao de Conformidade'!$I$19&lt;&gt;"intervalo","-",IF($E$10="Risco do Consumidor",$E$7+D733*$K$7,$E$7-D733*$K$7))</f>
        <v>93.701204219930631</v>
      </c>
      <c r="F733" s="87">
        <f ca="1">IF('Avaliacao de Conformidade'!$I$19&lt;&gt;"intervalo","-",IF($E$10="Risco do Consumidor",$E$8-D733*$K$8,$E$8+D733*$K$8))</f>
        <v>105.47630595341812</v>
      </c>
      <c r="G733" s="72">
        <f t="shared" ca="1" si="34"/>
        <v>4.9987003538931311E-2</v>
      </c>
      <c r="H733" s="72">
        <f t="shared" ca="1" si="35"/>
        <v>4.9987012667611401E-2</v>
      </c>
      <c r="I733" s="72">
        <f t="shared" ca="1" si="36"/>
        <v>4.9987008103271356E-2</v>
      </c>
    </row>
    <row r="734" spans="3:9">
      <c r="C734" s="70">
        <v>719</v>
      </c>
      <c r="D734" s="73">
        <f ca="1">IF('Avaliacao de Conformidade'!$I$19&lt;&gt;"intervalo","-",IF(ABS($E$11-I732)&lt;=ABS($E$11-I733),D732+(RAND()-0.5)*$M$17/C734,D733+(RAND()-0.5)*$M$17/C734))</f>
        <v>1.6448734150585849</v>
      </c>
      <c r="E734" s="87">
        <f ca="1">IF('Avaliacao de Conformidade'!$I$19&lt;&gt;"intervalo","-",IF($E$10="Risco do Consumidor",$E$7+D734*$K$7,$E$7-D734*$K$7))</f>
        <v>93.70096518388182</v>
      </c>
      <c r="F734" s="87">
        <f ca="1">IF('Avaliacao de Conformidade'!$I$19&lt;&gt;"intervalo","-",IF($E$10="Risco do Consumidor",$E$8-D734*$K$8,$E$8+D734*$K$8))</f>
        <v>105.47659810858889</v>
      </c>
      <c r="G734" s="72">
        <f t="shared" ca="1" si="34"/>
        <v>4.9997959174332064E-2</v>
      </c>
      <c r="H734" s="72">
        <f t="shared" ca="1" si="35"/>
        <v>4.99979682973931E-2</v>
      </c>
      <c r="I734" s="72">
        <f t="shared" ca="1" si="36"/>
        <v>4.9997963735862586E-2</v>
      </c>
    </row>
    <row r="735" spans="3:9">
      <c r="C735" s="70">
        <v>720</v>
      </c>
      <c r="D735" s="73">
        <f ca="1">IF('Avaliacao de Conformidade'!$I$19&lt;&gt;"intervalo","-",IF(ABS($E$11-I733)&lt;=ABS($E$11-I734),D733+(RAND()-0.5)*$M$17/C735,D734+(RAND()-0.5)*$M$17/C735))</f>
        <v>1.6447401156726869</v>
      </c>
      <c r="E735" s="87">
        <f ca="1">IF('Avaliacao de Conformidade'!$I$19&lt;&gt;"intervalo","-",IF($E$10="Risco do Consumidor",$E$7+D735*$K$7,$E$7-D735*$K$7))</f>
        <v>93.700665260263548</v>
      </c>
      <c r="F735" s="87">
        <f ca="1">IF('Avaliacao de Conformidade'!$I$19&lt;&gt;"intervalo","-",IF($E$10="Risco do Consumidor",$E$8-D735*$K$8,$E$8+D735*$K$8))</f>
        <v>105.47696468190011</v>
      </c>
      <c r="G735" s="72">
        <f t="shared" ca="1" si="34"/>
        <v>5.0011708151596911E-2</v>
      </c>
      <c r="H735" s="72">
        <f t="shared" ca="1" si="35"/>
        <v>5.0011717267612596E-2</v>
      </c>
      <c r="I735" s="72">
        <f t="shared" ca="1" si="36"/>
        <v>5.001171270960475E-2</v>
      </c>
    </row>
    <row r="736" spans="3:9">
      <c r="C736" s="70">
        <v>721</v>
      </c>
      <c r="D736" s="73">
        <f ca="1">IF('Avaliacao de Conformidade'!$I$19&lt;&gt;"intervalo","-",IF(ABS($E$11-I734)&lt;=ABS($E$11-I735),D734+(RAND()-0.5)*$M$17/C736,D735+(RAND()-0.5)*$M$17/C736))</f>
        <v>1.6448566630898742</v>
      </c>
      <c r="E736" s="87">
        <f ca="1">IF('Avaliacao de Conformidade'!$I$19&lt;&gt;"intervalo","-",IF($E$10="Risco do Consumidor",$E$7+D736*$K$7,$E$7-D736*$K$7))</f>
        <v>93.700927491952214</v>
      </c>
      <c r="F736" s="87">
        <f ca="1">IF('Avaliacao de Conformidade'!$I$19&lt;&gt;"intervalo","-",IF($E$10="Risco do Consumidor",$E$8-D736*$K$8,$E$8+D736*$K$8))</f>
        <v>105.47664417650284</v>
      </c>
      <c r="G736" s="72">
        <f t="shared" ca="1" si="34"/>
        <v>4.9999686866921446E-2</v>
      </c>
      <c r="H736" s="72">
        <f t="shared" ca="1" si="35"/>
        <v>4.9999695989096572E-2</v>
      </c>
      <c r="I736" s="72">
        <f t="shared" ca="1" si="36"/>
        <v>4.9999691428009009E-2</v>
      </c>
    </row>
    <row r="737" spans="3:9">
      <c r="C737" s="70">
        <v>722</v>
      </c>
      <c r="D737" s="73">
        <f ca="1">IF('Avaliacao de Conformidade'!$I$19&lt;&gt;"intervalo","-",IF(ABS($E$11-I735)&lt;=ABS($E$11-I736),D735+(RAND()-0.5)*$M$17/C737,D736+(RAND()-0.5)*$M$17/C737))</f>
        <v>1.6448281065072254</v>
      </c>
      <c r="E737" s="87">
        <f ca="1">IF('Avaliacao de Conformidade'!$I$19&lt;&gt;"intervalo","-",IF($E$10="Risco do Consumidor",$E$7+D737*$K$7,$E$7-D737*$K$7))</f>
        <v>93.700863239641251</v>
      </c>
      <c r="F737" s="87">
        <f ca="1">IF('Avaliacao de Conformidade'!$I$19&lt;&gt;"intervalo","-",IF($E$10="Risco do Consumidor",$E$8-D737*$K$8,$E$8+D737*$K$8))</f>
        <v>105.47672270710513</v>
      </c>
      <c r="G737" s="72">
        <f t="shared" ca="1" si="34"/>
        <v>5.0002632122822271E-2</v>
      </c>
      <c r="H737" s="72">
        <f t="shared" ca="1" si="35"/>
        <v>5.0002641243487363E-2</v>
      </c>
      <c r="I737" s="72">
        <f t="shared" ca="1" si="36"/>
        <v>5.0002636683154814E-2</v>
      </c>
    </row>
    <row r="738" spans="3:9">
      <c r="C738" s="70">
        <v>723</v>
      </c>
      <c r="D738" s="73">
        <f ca="1">IF('Avaliacao de Conformidade'!$I$19&lt;&gt;"intervalo","-",IF(ABS($E$11-I736)&lt;=ABS($E$11-I737),D736+(RAND()-0.5)*$M$17/C738,D737+(RAND()-0.5)*$M$17/C738))</f>
        <v>1.644947321312598</v>
      </c>
      <c r="E738" s="87">
        <f ca="1">IF('Avaliacao de Conformidade'!$I$19&lt;&gt;"intervalo","-",IF($E$10="Risco do Consumidor",$E$7+D738*$K$7,$E$7-D738*$K$7))</f>
        <v>93.70113147295335</v>
      </c>
      <c r="F738" s="87">
        <f ca="1">IF('Avaliacao de Conformidade'!$I$19&lt;&gt;"intervalo","-",IF($E$10="Risco do Consumidor",$E$8-D738*$K$8,$E$8+D738*$K$8))</f>
        <v>105.47639486639035</v>
      </c>
      <c r="G738" s="72">
        <f t="shared" ca="1" si="34"/>
        <v>4.9990337516876399E-2</v>
      </c>
      <c r="H738" s="72">
        <f t="shared" ca="1" si="35"/>
        <v>4.9990346643845988E-2</v>
      </c>
      <c r="I738" s="72">
        <f t="shared" ca="1" si="36"/>
        <v>4.9990342080361197E-2</v>
      </c>
    </row>
    <row r="739" spans="3:9">
      <c r="C739" s="70">
        <v>724</v>
      </c>
      <c r="D739" s="73">
        <f ca="1">IF('Avaliacao de Conformidade'!$I$19&lt;&gt;"intervalo","-",IF(ABS($E$11-I737)&lt;=ABS($E$11-I738),D737+(RAND()-0.5)*$M$17/C739,D738+(RAND()-0.5)*$M$17/C739))</f>
        <v>1.6449454555435137</v>
      </c>
      <c r="E739" s="87">
        <f ca="1">IF('Avaliacao de Conformidade'!$I$19&lt;&gt;"intervalo","-",IF($E$10="Risco do Consumidor",$E$7+D739*$K$7,$E$7-D739*$K$7))</f>
        <v>93.701127274972905</v>
      </c>
      <c r="F739" s="87">
        <f ca="1">IF('Avaliacao de Conformidade'!$I$19&lt;&gt;"intervalo","-",IF($E$10="Risco do Consumidor",$E$8-D739*$K$8,$E$8+D739*$K$8))</f>
        <v>105.47639999725534</v>
      </c>
      <c r="G739" s="72">
        <f t="shared" ca="1" si="34"/>
        <v>4.9990529914806979E-2</v>
      </c>
      <c r="H739" s="72">
        <f t="shared" ca="1" si="35"/>
        <v>4.9990539041677988E-2</v>
      </c>
      <c r="I739" s="72">
        <f t="shared" ca="1" si="36"/>
        <v>4.9990534478242483E-2</v>
      </c>
    </row>
    <row r="740" spans="3:9">
      <c r="C740" s="70">
        <v>725</v>
      </c>
      <c r="D740" s="73">
        <f ca="1">IF('Avaliacao de Conformidade'!$I$19&lt;&gt;"intervalo","-",IF(ABS($E$11-I738)&lt;=ABS($E$11-I739),D738+(RAND()-0.5)*$M$17/C740,D739+(RAND()-0.5)*$M$17/C740))</f>
        <v>1.6450531208186849</v>
      </c>
      <c r="E740" s="87">
        <f ca="1">IF('Avaliacao de Conformidade'!$I$19&lt;&gt;"intervalo","-",IF($E$10="Risco do Consumidor",$E$7+D740*$K$7,$E$7-D740*$K$7))</f>
        <v>93.701369521842039</v>
      </c>
      <c r="F740" s="87">
        <f ca="1">IF('Avaliacao de Conformidade'!$I$19&lt;&gt;"intervalo","-",IF($E$10="Risco do Consumidor",$E$8-D740*$K$8,$E$8+D740*$K$8))</f>
        <v>105.47610391774862</v>
      </c>
      <c r="G740" s="72">
        <f t="shared" ca="1" si="34"/>
        <v>4.9979428447949434E-2</v>
      </c>
      <c r="H740" s="72">
        <f t="shared" ca="1" si="35"/>
        <v>4.997943758051708E-2</v>
      </c>
      <c r="I740" s="72">
        <f t="shared" ca="1" si="36"/>
        <v>4.9979433014233257E-2</v>
      </c>
    </row>
    <row r="741" spans="3:9">
      <c r="C741" s="70">
        <v>726</v>
      </c>
      <c r="D741" s="73">
        <f ca="1">IF('Avaliacao de Conformidade'!$I$19&lt;&gt;"intervalo","-",IF(ABS($E$11-I739)&lt;=ABS($E$11-I740),D739+(RAND()-0.5)*$M$17/C741,D740+(RAND()-0.5)*$M$17/C741))</f>
        <v>1.6449762336494915</v>
      </c>
      <c r="E741" s="87">
        <f ca="1">IF('Avaliacao de Conformidade'!$I$19&lt;&gt;"intervalo","-",IF($E$10="Risco do Consumidor",$E$7+D741*$K$7,$E$7-D741*$K$7))</f>
        <v>93.701196525711353</v>
      </c>
      <c r="F741" s="87">
        <f ca="1">IF('Avaliacao de Conformidade'!$I$19&lt;&gt;"intervalo","-",IF($E$10="Risco do Consumidor",$E$8-D741*$K$8,$E$8+D741*$K$8))</f>
        <v>105.4763153574639</v>
      </c>
      <c r="G741" s="72">
        <f t="shared" ca="1" si="34"/>
        <v>4.9987356154920726E-2</v>
      </c>
      <c r="H741" s="72">
        <f t="shared" ca="1" si="35"/>
        <v>4.9987365283419884E-2</v>
      </c>
      <c r="I741" s="72">
        <f t="shared" ca="1" si="36"/>
        <v>4.9987360719170301E-2</v>
      </c>
    </row>
    <row r="742" spans="3:9">
      <c r="C742" s="70">
        <v>727</v>
      </c>
      <c r="D742" s="73">
        <f ca="1">IF('Avaliacao de Conformidade'!$I$19&lt;&gt;"intervalo","-",IF(ABS($E$11-I740)&lt;=ABS($E$11-I741),D740+(RAND()-0.5)*$M$17/C742,D741+(RAND()-0.5)*$M$17/C742))</f>
        <v>1.6449381918109129</v>
      </c>
      <c r="E742" s="87">
        <f ca="1">IF('Avaliacao de Conformidade'!$I$19&lt;&gt;"intervalo","-",IF($E$10="Risco do Consumidor",$E$7+D742*$K$7,$E$7-D742*$K$7))</f>
        <v>93.701110931574561</v>
      </c>
      <c r="F742" s="87">
        <f ca="1">IF('Avaliacao de Conformidade'!$I$19&lt;&gt;"intervalo","-",IF($E$10="Risco do Consumidor",$E$8-D742*$K$8,$E$8+D742*$K$8))</f>
        <v>105.47641997251999</v>
      </c>
      <c r="G742" s="72">
        <f t="shared" ca="1" si="34"/>
        <v>4.9991278955845153E-2</v>
      </c>
      <c r="H742" s="72">
        <f t="shared" ca="1" si="35"/>
        <v>4.9991288082332289E-2</v>
      </c>
      <c r="I742" s="72">
        <f t="shared" ca="1" si="36"/>
        <v>4.9991283519088721E-2</v>
      </c>
    </row>
    <row r="743" spans="3:9">
      <c r="C743" s="70">
        <v>728</v>
      </c>
      <c r="D743" s="73">
        <f ca="1">IF('Avaliacao de Conformidade'!$I$19&lt;&gt;"intervalo","-",IF(ABS($E$11-I741)&lt;=ABS($E$11-I742),D741+(RAND()-0.5)*$M$17/C743,D742+(RAND()-0.5)*$M$17/C743))</f>
        <v>1.644997469278725</v>
      </c>
      <c r="E743" s="87">
        <f ca="1">IF('Avaliacao de Conformidade'!$I$19&lt;&gt;"intervalo","-",IF($E$10="Risco do Consumidor",$E$7+D743*$K$7,$E$7-D743*$K$7))</f>
        <v>93.701244305877125</v>
      </c>
      <c r="F743" s="87">
        <f ca="1">IF('Avaliacao de Conformidade'!$I$19&lt;&gt;"intervalo","-",IF($E$10="Risco do Consumidor",$E$8-D743*$K$8,$E$8+D743*$K$8))</f>
        <v>105.47625695948351</v>
      </c>
      <c r="G743" s="72">
        <f t="shared" ca="1" si="34"/>
        <v>4.9985166484606165E-2</v>
      </c>
      <c r="H743" s="72">
        <f t="shared" ca="1" si="35"/>
        <v>4.9985175614228508E-2</v>
      </c>
      <c r="I743" s="72">
        <f t="shared" ca="1" si="36"/>
        <v>4.998517104941734E-2</v>
      </c>
    </row>
    <row r="744" spans="3:9">
      <c r="C744" s="70">
        <v>729</v>
      </c>
      <c r="D744" s="73">
        <f ca="1">IF('Avaliacao de Conformidade'!$I$19&lt;&gt;"intervalo","-",IF(ABS($E$11-I742)&lt;=ABS($E$11-I743),D742+(RAND()-0.5)*$M$17/C744,D743+(RAND()-0.5)*$M$17/C744))</f>
        <v>1.6448100078917687</v>
      </c>
      <c r="E744" s="87">
        <f ca="1">IF('Avaliacao de Conformidade'!$I$19&lt;&gt;"intervalo","-",IF($E$10="Risco do Consumidor",$E$7+D744*$K$7,$E$7-D744*$K$7))</f>
        <v>93.700822517756478</v>
      </c>
      <c r="F744" s="87">
        <f ca="1">IF('Avaliacao de Conformidade'!$I$19&lt;&gt;"intervalo","-",IF($E$10="Risco do Consumidor",$E$8-D744*$K$8,$E$8+D744*$K$8))</f>
        <v>105.47677247829763</v>
      </c>
      <c r="G744" s="72">
        <f t="shared" ca="1" si="34"/>
        <v>5.0004498841258675E-2</v>
      </c>
      <c r="H744" s="72">
        <f t="shared" ca="1" si="35"/>
        <v>5.0004507960967379E-2</v>
      </c>
      <c r="I744" s="72">
        <f t="shared" ca="1" si="36"/>
        <v>5.0004503401113023E-2</v>
      </c>
    </row>
    <row r="745" spans="3:9">
      <c r="C745" s="70">
        <v>730</v>
      </c>
      <c r="D745" s="73">
        <f ca="1">IF('Avaliacao de Conformidade'!$I$19&lt;&gt;"intervalo","-",IF(ABS($E$11-I743)&lt;=ABS($E$11-I744),D743+(RAND()-0.5)*$M$17/C745,D744+(RAND()-0.5)*$M$17/C745))</f>
        <v>1.6446852756642678</v>
      </c>
      <c r="E745" s="87">
        <f ca="1">IF('Avaliacao de Conformidade'!$I$19&lt;&gt;"intervalo","-",IF($E$10="Risco do Consumidor",$E$7+D745*$K$7,$E$7-D745*$K$7))</f>
        <v>93.700541870244606</v>
      </c>
      <c r="F745" s="87">
        <f ca="1">IF('Avaliacao de Conformidade'!$I$19&lt;&gt;"intervalo","-",IF($E$10="Risco do Consumidor",$E$8-D745*$K$8,$E$8+D745*$K$8))</f>
        <v>105.47711549192326</v>
      </c>
      <c r="G745" s="72">
        <f t="shared" ca="1" si="34"/>
        <v>5.0017365422195717E-2</v>
      </c>
      <c r="H745" s="72">
        <f t="shared" ca="1" si="35"/>
        <v>5.0017374535314116E-2</v>
      </c>
      <c r="I745" s="72">
        <f t="shared" ca="1" si="36"/>
        <v>5.0017369978754916E-2</v>
      </c>
    </row>
    <row r="746" spans="3:9">
      <c r="C746" s="70">
        <v>731</v>
      </c>
      <c r="D746" s="73">
        <f ca="1">IF('Avaliacao de Conformidade'!$I$19&lt;&gt;"intervalo","-",IF(ABS($E$11-I744)&lt;=ABS($E$11-I745),D744+(RAND()-0.5)*$M$17/C746,D745+(RAND()-0.5)*$M$17/C746))</f>
        <v>1.6447226714816769</v>
      </c>
      <c r="E746" s="87">
        <f ca="1">IF('Avaliacao de Conformidade'!$I$19&lt;&gt;"intervalo","-",IF($E$10="Risco do Consumidor",$E$7+D746*$K$7,$E$7-D746*$K$7))</f>
        <v>93.700626010833773</v>
      </c>
      <c r="F746" s="87">
        <f ca="1">IF('Avaliacao de Conformidade'!$I$19&lt;&gt;"intervalo","-",IF($E$10="Risco do Consumidor",$E$8-D746*$K$8,$E$8+D746*$K$8))</f>
        <v>105.47701265342539</v>
      </c>
      <c r="G746" s="72">
        <f t="shared" ca="1" si="34"/>
        <v>5.0013507631154114E-2</v>
      </c>
      <c r="H746" s="72">
        <f t="shared" ca="1" si="35"/>
        <v>5.0013516746247863E-2</v>
      </c>
      <c r="I746" s="72">
        <f t="shared" ca="1" si="36"/>
        <v>5.0013512188700988E-2</v>
      </c>
    </row>
    <row r="747" spans="3:9">
      <c r="C747" s="70">
        <v>732</v>
      </c>
      <c r="D747" s="73">
        <f ca="1">IF('Avaliacao de Conformidade'!$I$19&lt;&gt;"intervalo","-",IF(ABS($E$11-I745)&lt;=ABS($E$11-I746),D745+(RAND()-0.5)*$M$17/C747,D746+(RAND()-0.5)*$M$17/C747))</f>
        <v>1.6447963698599419</v>
      </c>
      <c r="E747" s="87">
        <f ca="1">IF('Avaliacao de Conformidade'!$I$19&lt;&gt;"intervalo","-",IF($E$10="Risco do Consumidor",$E$7+D747*$K$7,$E$7-D747*$K$7))</f>
        <v>93.700791832184876</v>
      </c>
      <c r="F747" s="87">
        <f ca="1">IF('Avaliacao de Conformidade'!$I$19&lt;&gt;"intervalo","-",IF($E$10="Risco do Consumidor",$E$8-D747*$K$8,$E$8+D747*$K$8))</f>
        <v>105.47680998288516</v>
      </c>
      <c r="G747" s="72">
        <f t="shared" ca="1" si="34"/>
        <v>5.0005905525100668E-2</v>
      </c>
      <c r="H747" s="72">
        <f t="shared" ca="1" si="35"/>
        <v>5.0005914644088947E-2</v>
      </c>
      <c r="I747" s="72">
        <f t="shared" ca="1" si="36"/>
        <v>5.0005910084594804E-2</v>
      </c>
    </row>
    <row r="748" spans="3:9">
      <c r="C748" s="70">
        <v>733</v>
      </c>
      <c r="D748" s="73">
        <f ca="1">IF('Avaliacao de Conformidade'!$I$19&lt;&gt;"intervalo","-",IF(ABS($E$11-I746)&lt;=ABS($E$11-I747),D746+(RAND()-0.5)*$M$17/C748,D747+(RAND()-0.5)*$M$17/C748))</f>
        <v>1.6448293062375683</v>
      </c>
      <c r="E748" s="87">
        <f ca="1">IF('Avaliacao de Conformidade'!$I$19&lt;&gt;"intervalo","-",IF($E$10="Risco do Consumidor",$E$7+D748*$K$7,$E$7-D748*$K$7))</f>
        <v>93.700865939034529</v>
      </c>
      <c r="F748" s="87">
        <f ca="1">IF('Avaliacao de Conformidade'!$I$19&lt;&gt;"intervalo","-",IF($E$10="Risco do Consumidor",$E$8-D748*$K$8,$E$8+D748*$K$8))</f>
        <v>105.47671940784669</v>
      </c>
      <c r="G748" s="72">
        <f t="shared" ca="1" si="34"/>
        <v>5.0002508382792715E-2</v>
      </c>
      <c r="H748" s="72">
        <f t="shared" ca="1" si="35"/>
        <v>5.0002517503521783E-2</v>
      </c>
      <c r="I748" s="72">
        <f t="shared" ca="1" si="36"/>
        <v>5.0002512943157246E-2</v>
      </c>
    </row>
    <row r="749" spans="3:9">
      <c r="C749" s="70">
        <v>734</v>
      </c>
      <c r="D749" s="73">
        <f ca="1">IF('Avaliacao de Conformidade'!$I$19&lt;&gt;"intervalo","-",IF(ABS($E$11-I747)&lt;=ABS($E$11-I748),D747+(RAND()-0.5)*$M$17/C749,D748+(RAND()-0.5)*$M$17/C749))</f>
        <v>1.6448225073277285</v>
      </c>
      <c r="E749" s="87">
        <f ca="1">IF('Avaliacao de Conformidade'!$I$19&lt;&gt;"intervalo","-",IF($E$10="Risco do Consumidor",$E$7+D749*$K$7,$E$7-D749*$K$7))</f>
        <v>93.700850641487392</v>
      </c>
      <c r="F749" s="87">
        <f ca="1">IF('Avaliacao de Conformidade'!$I$19&lt;&gt;"intervalo","-",IF($E$10="Risco do Consumidor",$E$8-D749*$K$8,$E$8+D749*$K$8))</f>
        <v>105.47673810484875</v>
      </c>
      <c r="G749" s="72">
        <f t="shared" ca="1" si="34"/>
        <v>5.0003209624685324E-2</v>
      </c>
      <c r="H749" s="72">
        <f t="shared" ca="1" si="35"/>
        <v>5.0003218745055152E-2</v>
      </c>
      <c r="I749" s="72">
        <f t="shared" ca="1" si="36"/>
        <v>5.0003214184870234E-2</v>
      </c>
    </row>
    <row r="750" spans="3:9">
      <c r="C750" s="70">
        <v>735</v>
      </c>
      <c r="D750" s="73">
        <f ca="1">IF('Avaliacao de Conformidade'!$I$19&lt;&gt;"intervalo","-",IF(ABS($E$11-I748)&lt;=ABS($E$11-I749),D748+(RAND()-0.5)*$M$17/C750,D749+(RAND()-0.5)*$M$17/C750))</f>
        <v>1.6449261772595554</v>
      </c>
      <c r="E750" s="87">
        <f ca="1">IF('Avaliacao de Conformidade'!$I$19&lt;&gt;"intervalo","-",IF($E$10="Risco do Consumidor",$E$7+D750*$K$7,$E$7-D750*$K$7))</f>
        <v>93.701083898834</v>
      </c>
      <c r="F750" s="87">
        <f ca="1">IF('Avaliacao de Conformidade'!$I$19&lt;&gt;"intervalo","-",IF($E$10="Risco do Consumidor",$E$8-D750*$K$8,$E$8+D750*$K$8))</f>
        <v>105.47645301253623</v>
      </c>
      <c r="G750" s="72">
        <f t="shared" ca="1" si="34"/>
        <v>4.9992517924185124E-2</v>
      </c>
      <c r="H750" s="72">
        <f t="shared" ca="1" si="35"/>
        <v>4.9992527050036491E-2</v>
      </c>
      <c r="I750" s="72">
        <f t="shared" ca="1" si="36"/>
        <v>4.9992522487110808E-2</v>
      </c>
    </row>
    <row r="751" spans="3:9">
      <c r="C751" s="70">
        <v>736</v>
      </c>
      <c r="D751" s="73">
        <f ca="1">IF('Avaliacao de Conformidade'!$I$19&lt;&gt;"intervalo","-",IF(ABS($E$11-I749)&lt;=ABS($E$11-I750),D749+(RAND()-0.5)*$M$17/C751,D750+(RAND()-0.5)*$M$17/C751))</f>
        <v>1.6447232407495465</v>
      </c>
      <c r="E751" s="87">
        <f ca="1">IF('Avaliacao de Conformidade'!$I$19&lt;&gt;"intervalo","-",IF($E$10="Risco do Consumidor",$E$7+D751*$K$7,$E$7-D751*$K$7))</f>
        <v>93.700627291686473</v>
      </c>
      <c r="F751" s="87">
        <f ca="1">IF('Avaliacao de Conformidade'!$I$19&lt;&gt;"intervalo","-",IF($E$10="Risco do Consumidor",$E$8-D751*$K$8,$E$8+D751*$K$8))</f>
        <v>105.47701108793875</v>
      </c>
      <c r="G751" s="72">
        <f t="shared" ca="1" si="34"/>
        <v>5.0013448906728063E-2</v>
      </c>
      <c r="H751" s="72">
        <f t="shared" ca="1" si="35"/>
        <v>5.0013458021851726E-2</v>
      </c>
      <c r="I751" s="72">
        <f t="shared" ca="1" si="36"/>
        <v>5.0013453464289898E-2</v>
      </c>
    </row>
    <row r="752" spans="3:9">
      <c r="C752" s="70">
        <v>737</v>
      </c>
      <c r="D752" s="73">
        <f ca="1">IF('Avaliacao de Conformidade'!$I$19&lt;&gt;"intervalo","-",IF(ABS($E$11-I750)&lt;=ABS($E$11-I751),D750+(RAND()-0.5)*$M$17/C752,D751+(RAND()-0.5)*$M$17/C752))</f>
        <v>1.6449687810746207</v>
      </c>
      <c r="E752" s="87">
        <f ca="1">IF('Avaliacao de Conformidade'!$I$19&lt;&gt;"intervalo","-",IF($E$10="Risco do Consumidor",$E$7+D752*$K$7,$E$7-D752*$K$7))</f>
        <v>93.70117975741789</v>
      </c>
      <c r="F752" s="87">
        <f ca="1">IF('Avaliacao de Conformidade'!$I$19&lt;&gt;"intervalo","-",IF($E$10="Risco do Consumidor",$E$8-D752*$K$8,$E$8+D752*$K$8))</f>
        <v>105.4763358520448</v>
      </c>
      <c r="G752" s="72">
        <f t="shared" ca="1" si="34"/>
        <v>4.9988124630714087E-2</v>
      </c>
      <c r="H752" s="72">
        <f t="shared" ca="1" si="35"/>
        <v>4.9988133758818817E-2</v>
      </c>
      <c r="I752" s="72">
        <f t="shared" ca="1" si="36"/>
        <v>4.9988129194766452E-2</v>
      </c>
    </row>
    <row r="753" spans="3:9">
      <c r="C753" s="70">
        <v>738</v>
      </c>
      <c r="D753" s="73">
        <f ca="1">IF('Avaliacao de Conformidade'!$I$19&lt;&gt;"intervalo","-",IF(ABS($E$11-I751)&lt;=ABS($E$11-I752),D751+(RAND()-0.5)*$M$17/C753,D752+(RAND()-0.5)*$M$17/C753))</f>
        <v>1.6450827448427101</v>
      </c>
      <c r="E753" s="87">
        <f ca="1">IF('Avaliacao de Conformidade'!$I$19&lt;&gt;"intervalo","-",IF($E$10="Risco do Consumidor",$E$7+D753*$K$7,$E$7-D753*$K$7))</f>
        <v>93.701436175896092</v>
      </c>
      <c r="F753" s="87">
        <f ca="1">IF('Avaliacao de Conformidade'!$I$19&lt;&gt;"intervalo","-",IF($E$10="Risco do Consumidor",$E$8-D753*$K$8,$E$8+D753*$K$8))</f>
        <v>105.47602245168255</v>
      </c>
      <c r="G753" s="72">
        <f t="shared" ca="1" si="34"/>
        <v>4.997637423213775E-2</v>
      </c>
      <c r="H753" s="72">
        <f t="shared" ca="1" si="35"/>
        <v>4.9976383366273504E-2</v>
      </c>
      <c r="I753" s="72">
        <f t="shared" ca="1" si="36"/>
        <v>4.9976378799205627E-2</v>
      </c>
    </row>
    <row r="754" spans="3:9">
      <c r="C754" s="70">
        <v>739</v>
      </c>
      <c r="D754" s="73">
        <f ca="1">IF('Avaliacao de Conformidade'!$I$19&lt;&gt;"intervalo","-",IF(ABS($E$11-I752)&lt;=ABS($E$11-I753),D752+(RAND()-0.5)*$M$17/C754,D753+(RAND()-0.5)*$M$17/C754))</f>
        <v>1.6449933927386089</v>
      </c>
      <c r="E754" s="87">
        <f ca="1">IF('Avaliacao de Conformidade'!$I$19&lt;&gt;"intervalo","-",IF($E$10="Risco do Consumidor",$E$7+D754*$K$7,$E$7-D754*$K$7))</f>
        <v>93.701235133661868</v>
      </c>
      <c r="F754" s="87">
        <f ca="1">IF('Avaliacao de Conformidade'!$I$19&lt;&gt;"intervalo","-",IF($E$10="Risco do Consumidor",$E$8-D754*$K$8,$E$8+D754*$K$8))</f>
        <v>105.47626816996882</v>
      </c>
      <c r="G754" s="72">
        <f t="shared" ca="1" si="34"/>
        <v>4.9985586823122902E-2</v>
      </c>
      <c r="H754" s="72">
        <f t="shared" ca="1" si="35"/>
        <v>4.9985595952529577E-2</v>
      </c>
      <c r="I754" s="72">
        <f t="shared" ca="1" si="36"/>
        <v>4.9985591387826239E-2</v>
      </c>
    </row>
    <row r="755" spans="3:9">
      <c r="C755" s="70">
        <v>740</v>
      </c>
      <c r="D755" s="73">
        <f ca="1">IF('Avaliacao de Conformidade'!$I$19&lt;&gt;"intervalo","-",IF(ABS($E$11-I753)&lt;=ABS($E$11-I754),D753+(RAND()-0.5)*$M$17/C755,D754+(RAND()-0.5)*$M$17/C755))</f>
        <v>1.6450079591113818</v>
      </c>
      <c r="E755" s="87">
        <f ca="1">IF('Avaliacao de Conformidade'!$I$19&lt;&gt;"intervalo","-",IF($E$10="Risco do Consumidor",$E$7+D755*$K$7,$E$7-D755*$K$7))</f>
        <v>93.701267908000602</v>
      </c>
      <c r="F755" s="87">
        <f ca="1">IF('Avaliacao de Conformidade'!$I$19&lt;&gt;"intervalo","-",IF($E$10="Risco do Consumidor",$E$8-D755*$K$8,$E$8+D755*$K$8))</f>
        <v>105.47622811244371</v>
      </c>
      <c r="G755" s="72">
        <f t="shared" ca="1" si="34"/>
        <v>4.9984084874281937E-2</v>
      </c>
      <c r="H755" s="72">
        <f t="shared" ca="1" si="35"/>
        <v>4.9984094004459606E-2</v>
      </c>
      <c r="I755" s="72">
        <f t="shared" ca="1" si="36"/>
        <v>4.9984089439370771E-2</v>
      </c>
    </row>
    <row r="756" spans="3:9">
      <c r="C756" s="70">
        <v>741</v>
      </c>
      <c r="D756" s="73">
        <f ca="1">IF('Avaliacao de Conformidade'!$I$19&lt;&gt;"intervalo","-",IF(ABS($E$11-I754)&lt;=ABS($E$11-I755),D754+(RAND()-0.5)*$M$17/C756,D755+(RAND()-0.5)*$M$17/C756))</f>
        <v>1.6450603526123326</v>
      </c>
      <c r="E756" s="87">
        <f ca="1">IF('Avaliacao de Conformidade'!$I$19&lt;&gt;"intervalo","-",IF($E$10="Risco do Consumidor",$E$7+D756*$K$7,$E$7-D756*$K$7))</f>
        <v>93.701385793377753</v>
      </c>
      <c r="F756" s="87">
        <f ca="1">IF('Avaliacao de Conformidade'!$I$19&lt;&gt;"intervalo","-",IF($E$10="Risco do Consumidor",$E$8-D756*$K$8,$E$8+D756*$K$8))</f>
        <v>105.47608403031609</v>
      </c>
      <c r="G756" s="72">
        <f t="shared" ca="1" si="34"/>
        <v>4.9978682841433801E-2</v>
      </c>
      <c r="H756" s="72">
        <f t="shared" ca="1" si="35"/>
        <v>4.9978691974384669E-2</v>
      </c>
      <c r="I756" s="72">
        <f t="shared" ca="1" si="36"/>
        <v>4.9978687407909235E-2</v>
      </c>
    </row>
    <row r="757" spans="3:9">
      <c r="C757" s="70">
        <v>742</v>
      </c>
      <c r="D757" s="73">
        <f ca="1">IF('Avaliacao de Conformidade'!$I$19&lt;&gt;"intervalo","-",IF(ABS($E$11-I755)&lt;=ABS($E$11-I756),D755+(RAND()-0.5)*$M$17/C757,D756+(RAND()-0.5)*$M$17/C757))</f>
        <v>1.6451118503053233</v>
      </c>
      <c r="E757" s="87">
        <f ca="1">IF('Avaliacao de Conformidade'!$I$19&lt;&gt;"intervalo","-",IF($E$10="Risco do Consumidor",$E$7+D757*$K$7,$E$7-D757*$K$7))</f>
        <v>93.701501663186974</v>
      </c>
      <c r="F757" s="87">
        <f ca="1">IF('Avaliacao de Conformidade'!$I$19&lt;&gt;"intervalo","-",IF($E$10="Risco do Consumidor",$E$8-D757*$K$8,$E$8+D757*$K$8))</f>
        <v>105.47594241166036</v>
      </c>
      <c r="G757" s="72">
        <f t="shared" ca="1" si="34"/>
        <v>4.9973373624593587E-2</v>
      </c>
      <c r="H757" s="72">
        <f t="shared" ca="1" si="35"/>
        <v>4.9973382760270003E-2</v>
      </c>
      <c r="I757" s="72">
        <f t="shared" ca="1" si="36"/>
        <v>4.9973378192431792E-2</v>
      </c>
    </row>
    <row r="758" spans="3:9">
      <c r="C758" s="70">
        <v>743</v>
      </c>
      <c r="D758" s="73">
        <f ca="1">IF('Avaliacao de Conformidade'!$I$19&lt;&gt;"intervalo","-",IF(ABS($E$11-I756)&lt;=ABS($E$11-I757),D756+(RAND()-0.5)*$M$17/C758,D757+(RAND()-0.5)*$M$17/C758))</f>
        <v>1.6451595467924953</v>
      </c>
      <c r="E758" s="87">
        <f ca="1">IF('Avaliacao de Conformidade'!$I$19&lt;&gt;"intervalo","-",IF($E$10="Risco do Consumidor",$E$7+D758*$K$7,$E$7-D758*$K$7))</f>
        <v>93.701608980283112</v>
      </c>
      <c r="F758" s="87">
        <f ca="1">IF('Avaliacao de Conformidade'!$I$19&lt;&gt;"intervalo","-",IF($E$10="Risco do Consumidor",$E$8-D758*$K$8,$E$8+D758*$K$8))</f>
        <v>105.47581124632063</v>
      </c>
      <c r="G758" s="72">
        <f t="shared" ca="1" si="34"/>
        <v>4.9968456698858521E-2</v>
      </c>
      <c r="H758" s="72">
        <f t="shared" ca="1" si="35"/>
        <v>4.9968465837060515E-2</v>
      </c>
      <c r="I758" s="72">
        <f t="shared" ca="1" si="36"/>
        <v>4.9968461267959521E-2</v>
      </c>
    </row>
    <row r="759" spans="3:9">
      <c r="C759" s="70">
        <v>744</v>
      </c>
      <c r="D759" s="73">
        <f ca="1">IF('Avaliacao de Conformidade'!$I$19&lt;&gt;"intervalo","-",IF(ABS($E$11-I757)&lt;=ABS($E$11-I758),D757+(RAND()-0.5)*$M$17/C759,D758+(RAND()-0.5)*$M$17/C759))</f>
        <v>1.6451628223311763</v>
      </c>
      <c r="E759" s="87">
        <f ca="1">IF('Avaliacao de Conformidade'!$I$19&lt;&gt;"intervalo","-",IF($E$10="Risco do Consumidor",$E$7+D759*$K$7,$E$7-D759*$K$7))</f>
        <v>93.701616350245146</v>
      </c>
      <c r="F759" s="87">
        <f ca="1">IF('Avaliacao de Conformidade'!$I$19&lt;&gt;"intervalo","-",IF($E$10="Risco do Consumidor",$E$8-D759*$K$8,$E$8+D759*$K$8))</f>
        <v>105.47580223858927</v>
      </c>
      <c r="G759" s="72">
        <f t="shared" ca="1" si="34"/>
        <v>4.9968119044952984E-2</v>
      </c>
      <c r="H759" s="72">
        <f t="shared" ca="1" si="35"/>
        <v>4.9968128183328825E-2</v>
      </c>
      <c r="I759" s="72">
        <f t="shared" ca="1" si="36"/>
        <v>4.9968123614140908E-2</v>
      </c>
    </row>
    <row r="760" spans="3:9">
      <c r="C760" s="70">
        <v>745</v>
      </c>
      <c r="D760" s="73">
        <f ca="1">IF('Avaliacao de Conformidade'!$I$19&lt;&gt;"intervalo","-",IF(ABS($E$11-I758)&lt;=ABS($E$11-I759),D758+(RAND()-0.5)*$M$17/C760,D759+(RAND()-0.5)*$M$17/C760))</f>
        <v>1.6452927513170859</v>
      </c>
      <c r="E760" s="87">
        <f ca="1">IF('Avaliacao de Conformidade'!$I$19&lt;&gt;"intervalo","-",IF($E$10="Risco do Consumidor",$E$7+D760*$K$7,$E$7-D760*$K$7))</f>
        <v>93.701908690463441</v>
      </c>
      <c r="F760" s="87">
        <f ca="1">IF('Avaliacao de Conformidade'!$I$19&lt;&gt;"intervalo","-",IF($E$10="Risco do Consumidor",$E$8-D760*$K$8,$E$8+D760*$K$8))</f>
        <v>105.47544493387801</v>
      </c>
      <c r="G760" s="72">
        <f t="shared" ca="1" si="34"/>
        <v>4.995472698123473E-2</v>
      </c>
      <c r="H760" s="72">
        <f t="shared" ca="1" si="35"/>
        <v>4.9954736126493857E-2</v>
      </c>
      <c r="I760" s="72">
        <f t="shared" ca="1" si="36"/>
        <v>4.995473155386429E-2</v>
      </c>
    </row>
    <row r="761" spans="3:9">
      <c r="C761" s="70">
        <v>746</v>
      </c>
      <c r="D761" s="73">
        <f ca="1">IF('Avaliacao de Conformidade'!$I$19&lt;&gt;"intervalo","-",IF(ABS($E$11-I759)&lt;=ABS($E$11-I760),D759+(RAND()-0.5)*$M$17/C761,D760+(RAND()-0.5)*$M$17/C761))</f>
        <v>1.6450726595755252</v>
      </c>
      <c r="E761" s="87">
        <f ca="1">IF('Avaliacao de Conformidade'!$I$19&lt;&gt;"intervalo","-",IF($E$10="Risco do Consumidor",$E$7+D761*$K$7,$E$7-D761*$K$7))</f>
        <v>93.701413484044934</v>
      </c>
      <c r="F761" s="87">
        <f ca="1">IF('Avaliacao de Conformidade'!$I$19&lt;&gt;"intervalo","-",IF($E$10="Risco do Consumidor",$E$8-D761*$K$8,$E$8+D761*$K$8))</f>
        <v>105.4760501861673</v>
      </c>
      <c r="G761" s="72">
        <f t="shared" ca="1" si="34"/>
        <v>4.9977413999302077E-2</v>
      </c>
      <c r="H761" s="72">
        <f t="shared" ca="1" si="35"/>
        <v>4.9977423132903764E-2</v>
      </c>
      <c r="I761" s="72">
        <f t="shared" ca="1" si="36"/>
        <v>4.9977418566102924E-2</v>
      </c>
    </row>
    <row r="762" spans="3:9">
      <c r="C762" s="70">
        <v>747</v>
      </c>
      <c r="D762" s="73">
        <f ca="1">IF('Avaliacao de Conformidade'!$I$19&lt;&gt;"intervalo","-",IF(ABS($E$11-I760)&lt;=ABS($E$11-I761),D760+(RAND()-0.5)*$M$17/C762,D761+(RAND()-0.5)*$M$17/C762))</f>
        <v>1.6450283365003906</v>
      </c>
      <c r="E762" s="87">
        <f ca="1">IF('Avaliacao de Conformidade'!$I$19&lt;&gt;"intervalo","-",IF($E$10="Risco do Consumidor",$E$7+D762*$K$7,$E$7-D762*$K$7))</f>
        <v>93.701313757125874</v>
      </c>
      <c r="F762" s="87">
        <f ca="1">IF('Avaliacao de Conformidade'!$I$19&lt;&gt;"intervalo","-",IF($E$10="Risco do Consumidor",$E$8-D762*$K$8,$E$8+D762*$K$8))</f>
        <v>105.47617207462393</v>
      </c>
      <c r="G762" s="72">
        <f t="shared" ca="1" si="34"/>
        <v>4.9981983807897909E-2</v>
      </c>
      <c r="H762" s="72">
        <f t="shared" ca="1" si="35"/>
        <v>4.9981992939153869E-2</v>
      </c>
      <c r="I762" s="72">
        <f t="shared" ca="1" si="36"/>
        <v>4.9981988373525889E-2</v>
      </c>
    </row>
    <row r="763" spans="3:9">
      <c r="C763" s="70">
        <v>748</v>
      </c>
      <c r="D763" s="73">
        <f ca="1">IF('Avaliacao de Conformidade'!$I$19&lt;&gt;"intervalo","-",IF(ABS($E$11-I761)&lt;=ABS($E$11-I762),D761+(RAND()-0.5)*$M$17/C763,D762+(RAND()-0.5)*$M$17/C763))</f>
        <v>1.6449768679396402</v>
      </c>
      <c r="E763" s="87">
        <f ca="1">IF('Avaliacao de Conformidade'!$I$19&lt;&gt;"intervalo","-",IF($E$10="Risco do Consumidor",$E$7+D763*$K$7,$E$7-D763*$K$7))</f>
        <v>93.701197952864192</v>
      </c>
      <c r="F763" s="87">
        <f ca="1">IF('Avaliacao de Conformidade'!$I$19&lt;&gt;"intervalo","-",IF($E$10="Risco do Consumidor",$E$8-D763*$K$8,$E$8+D763*$K$8))</f>
        <v>105.47631361316598</v>
      </c>
      <c r="G763" s="72">
        <f t="shared" ca="1" si="34"/>
        <v>4.9987290750225968E-2</v>
      </c>
      <c r="H763" s="72">
        <f t="shared" ca="1" si="35"/>
        <v>4.9987299878758558E-2</v>
      </c>
      <c r="I763" s="72">
        <f t="shared" ca="1" si="36"/>
        <v>4.9987295314492267E-2</v>
      </c>
    </row>
    <row r="764" spans="3:9">
      <c r="C764" s="70">
        <v>749</v>
      </c>
      <c r="D764" s="73">
        <f ca="1">IF('Avaliacao de Conformidade'!$I$19&lt;&gt;"intervalo","-",IF(ABS($E$11-I762)&lt;=ABS($E$11-I763),D762+(RAND()-0.5)*$M$17/C764,D763+(RAND()-0.5)*$M$17/C764))</f>
        <v>1.6449896092930112</v>
      </c>
      <c r="E764" s="87">
        <f ca="1">IF('Avaliacao de Conformidade'!$I$19&lt;&gt;"intervalo","-",IF($E$10="Risco do Consumidor",$E$7+D764*$K$7,$E$7-D764*$K$7))</f>
        <v>93.701226620909281</v>
      </c>
      <c r="F764" s="87">
        <f ca="1">IF('Avaliacao de Conformidade'!$I$19&lt;&gt;"intervalo","-",IF($E$10="Risco do Consumidor",$E$8-D764*$K$8,$E$8+D764*$K$8))</f>
        <v>105.47627857444422</v>
      </c>
      <c r="G764" s="72">
        <f t="shared" ca="1" si="34"/>
        <v>4.9985976942720965E-2</v>
      </c>
      <c r="H764" s="72">
        <f t="shared" ca="1" si="35"/>
        <v>4.9985986071928237E-2</v>
      </c>
      <c r="I764" s="72">
        <f t="shared" ca="1" si="36"/>
        <v>4.9985981507324598E-2</v>
      </c>
    </row>
    <row r="765" spans="3:9">
      <c r="C765" s="70">
        <v>750</v>
      </c>
      <c r="D765" s="73">
        <f ca="1">IF('Avaliacao de Conformidade'!$I$19&lt;&gt;"intervalo","-",IF(ABS($E$11-I763)&lt;=ABS($E$11-I764),D763+(RAND()-0.5)*$M$17/C765,D764+(RAND()-0.5)*$M$17/C765))</f>
        <v>1.6449788970005783</v>
      </c>
      <c r="E765" s="87">
        <f ca="1">IF('Avaliacao de Conformidade'!$I$19&lt;&gt;"intervalo","-",IF($E$10="Risco do Consumidor",$E$7+D765*$K$7,$E$7-D765*$K$7))</f>
        <v>93.701202518251307</v>
      </c>
      <c r="F765" s="87">
        <f ca="1">IF('Avaliacao de Conformidade'!$I$19&lt;&gt;"intervalo","-",IF($E$10="Risco do Consumidor",$E$8-D765*$K$8,$E$8+D765*$K$8))</f>
        <v>105.47630803324842</v>
      </c>
      <c r="G765" s="72">
        <f t="shared" ca="1" si="34"/>
        <v>4.998708152449452E-2</v>
      </c>
      <c r="H765" s="72">
        <f t="shared" ca="1" si="35"/>
        <v>4.9987090653135058E-2</v>
      </c>
      <c r="I765" s="72">
        <f t="shared" ca="1" si="36"/>
        <v>4.9987086088814789E-2</v>
      </c>
    </row>
    <row r="766" spans="3:9">
      <c r="C766" s="70">
        <v>751</v>
      </c>
      <c r="D766" s="73">
        <f ca="1">IF('Avaliacao de Conformidade'!$I$19&lt;&gt;"intervalo","-",IF(ABS($E$11-I764)&lt;=ABS($E$11-I765),D764+(RAND()-0.5)*$M$17/C766,D765+(RAND()-0.5)*$M$17/C766))</f>
        <v>1.6450962766053563</v>
      </c>
      <c r="E766" s="87">
        <f ca="1">IF('Avaliacao de Conformidade'!$I$19&lt;&gt;"intervalo","-",IF($E$10="Risco do Consumidor",$E$7+D766*$K$7,$E$7-D766*$K$7))</f>
        <v>93.701466622362048</v>
      </c>
      <c r="F766" s="87">
        <f ca="1">IF('Avaliacao de Conformidade'!$I$19&lt;&gt;"intervalo","-",IF($E$10="Risco do Consumidor",$E$8-D766*$K$8,$E$8+D766*$K$8))</f>
        <v>105.47598523933527</v>
      </c>
      <c r="G766" s="72">
        <f t="shared" ca="1" si="34"/>
        <v>4.997497916655301E-2</v>
      </c>
      <c r="H766" s="72">
        <f t="shared" ca="1" si="35"/>
        <v>4.9974988301405052E-2</v>
      </c>
      <c r="I766" s="72">
        <f t="shared" ca="1" si="36"/>
        <v>4.9974983733979031E-2</v>
      </c>
    </row>
    <row r="767" spans="3:9">
      <c r="C767" s="70">
        <v>752</v>
      </c>
      <c r="D767" s="73">
        <f ca="1">IF('Avaliacao de Conformidade'!$I$19&lt;&gt;"intervalo","-",IF(ABS($E$11-I765)&lt;=ABS($E$11-I766),D765+(RAND()-0.5)*$M$17/C767,D766+(RAND()-0.5)*$M$17/C767))</f>
        <v>1.6451082378283246</v>
      </c>
      <c r="E767" s="87">
        <f ca="1">IF('Avaliacao de Conformidade'!$I$19&lt;&gt;"intervalo","-",IF($E$10="Risco do Consumidor",$E$7+D767*$K$7,$E$7-D767*$K$7))</f>
        <v>93.701493535113727</v>
      </c>
      <c r="F767" s="87">
        <f ca="1">IF('Avaliacao de Conformidade'!$I$19&lt;&gt;"intervalo","-",IF($E$10="Risco do Consumidor",$E$8-D767*$K$8,$E$8+D767*$K$8))</f>
        <v>105.4759523459721</v>
      </c>
      <c r="G767" s="72">
        <f t="shared" ca="1" si="34"/>
        <v>4.9973746042602622E-2</v>
      </c>
      <c r="H767" s="72">
        <f t="shared" ca="1" si="35"/>
        <v>4.997375517808772E-2</v>
      </c>
      <c r="I767" s="72">
        <f t="shared" ca="1" si="36"/>
        <v>4.9973750610345175E-2</v>
      </c>
    </row>
    <row r="768" spans="3:9">
      <c r="C768" s="70">
        <v>753</v>
      </c>
      <c r="D768" s="73">
        <f ca="1">IF('Avaliacao de Conformidade'!$I$19&lt;&gt;"intervalo","-",IF(ABS($E$11-I766)&lt;=ABS($E$11-I767),D766+(RAND()-0.5)*$M$17/C768,D767+(RAND()-0.5)*$M$17/C768))</f>
        <v>1.6450991588936053</v>
      </c>
      <c r="E768" s="87">
        <f ca="1">IF('Avaliacao de Conformidade'!$I$19&lt;&gt;"intervalo","-",IF($E$10="Risco do Consumidor",$E$7+D768*$K$7,$E$7-D768*$K$7))</f>
        <v>93.701473107510608</v>
      </c>
      <c r="F768" s="87">
        <f ca="1">IF('Avaliacao de Conformidade'!$I$19&lt;&gt;"intervalo","-",IF($E$10="Risco do Consumidor",$E$8-D768*$K$8,$E$8+D768*$K$8))</f>
        <v>105.47597731304259</v>
      </c>
      <c r="G768" s="72">
        <f t="shared" ca="1" si="34"/>
        <v>4.9974682019244251E-2</v>
      </c>
      <c r="H768" s="72">
        <f t="shared" ca="1" si="35"/>
        <v>4.9974691154249115E-2</v>
      </c>
      <c r="I768" s="72">
        <f t="shared" ca="1" si="36"/>
        <v>4.9974686586746683E-2</v>
      </c>
    </row>
    <row r="769" spans="3:9">
      <c r="C769" s="70">
        <v>754</v>
      </c>
      <c r="D769" s="73">
        <f ca="1">IF('Avaliacao de Conformidade'!$I$19&lt;&gt;"intervalo","-",IF(ABS($E$11-I767)&lt;=ABS($E$11-I768),D767+(RAND()-0.5)*$M$17/C769,D768+(RAND()-0.5)*$M$17/C769))</f>
        <v>1.6450833762293875</v>
      </c>
      <c r="E769" s="87">
        <f ca="1">IF('Avaliacao de Conformidade'!$I$19&lt;&gt;"intervalo","-",IF($E$10="Risco do Consumidor",$E$7+D769*$K$7,$E$7-D769*$K$7))</f>
        <v>93.701437596516115</v>
      </c>
      <c r="F769" s="87">
        <f ca="1">IF('Avaliacao de Conformidade'!$I$19&lt;&gt;"intervalo","-",IF($E$10="Risco do Consumidor",$E$8-D769*$K$8,$E$8+D769*$K$8))</f>
        <v>105.47602071536919</v>
      </c>
      <c r="G769" s="72">
        <f t="shared" ca="1" si="34"/>
        <v>4.9976309138240291E-2</v>
      </c>
      <c r="H769" s="72">
        <f t="shared" ca="1" si="35"/>
        <v>4.9976318272409323E-2</v>
      </c>
      <c r="I769" s="72">
        <f t="shared" ca="1" si="36"/>
        <v>4.9976313705324807E-2</v>
      </c>
    </row>
    <row r="770" spans="3:9">
      <c r="C770" s="70">
        <v>755</v>
      </c>
      <c r="D770" s="73">
        <f ca="1">IF('Avaliacao de Conformidade'!$I$19&lt;&gt;"intervalo","-",IF(ABS($E$11-I768)&lt;=ABS($E$11-I769),D768+(RAND()-0.5)*$M$17/C770,D769+(RAND()-0.5)*$M$17/C770))</f>
        <v>1.6451532830307676</v>
      </c>
      <c r="E770" s="87">
        <f ca="1">IF('Avaliacao de Conformidade'!$I$19&lt;&gt;"intervalo","-",IF($E$10="Risco do Consumidor",$E$7+D770*$K$7,$E$7-D770*$K$7))</f>
        <v>93.701594886819223</v>
      </c>
      <c r="F770" s="87">
        <f ca="1">IF('Avaliacao de Conformidade'!$I$19&lt;&gt;"intervalo","-",IF($E$10="Risco do Consumidor",$E$8-D770*$K$8,$E$8+D770*$K$8))</f>
        <v>105.47582847166539</v>
      </c>
      <c r="G770" s="72">
        <f t="shared" ca="1" si="34"/>
        <v>4.9969102394242508E-2</v>
      </c>
      <c r="H770" s="72">
        <f t="shared" ca="1" si="35"/>
        <v>4.9969111532113052E-2</v>
      </c>
      <c r="I770" s="72">
        <f t="shared" ca="1" si="36"/>
        <v>4.996910696317778E-2</v>
      </c>
    </row>
    <row r="771" spans="3:9">
      <c r="C771" s="70">
        <v>756</v>
      </c>
      <c r="D771" s="73">
        <f ca="1">IF('Avaliacao de Conformidade'!$I$19&lt;&gt;"intervalo","-",IF(ABS($E$11-I769)&lt;=ABS($E$11-I770),D769+(RAND()-0.5)*$M$17/C771,D770+(RAND()-0.5)*$M$17/C771))</f>
        <v>1.6451368697767408</v>
      </c>
      <c r="E771" s="87">
        <f ca="1">IF('Avaliacao de Conformidade'!$I$19&lt;&gt;"intervalo","-",IF($E$10="Risco do Consumidor",$E$7+D771*$K$7,$E$7-D771*$K$7))</f>
        <v>93.701557956997661</v>
      </c>
      <c r="F771" s="87">
        <f ca="1">IF('Avaliacao de Conformidade'!$I$19&lt;&gt;"intervalo","-",IF($E$10="Risco do Consumidor",$E$8-D771*$K$8,$E$8+D771*$K$8))</f>
        <v>105.47587360811396</v>
      </c>
      <c r="G771" s="72">
        <f t="shared" ca="1" si="34"/>
        <v>4.9970794374319789E-2</v>
      </c>
      <c r="H771" s="72">
        <f t="shared" ca="1" si="35"/>
        <v>4.9970803511320674E-2</v>
      </c>
      <c r="I771" s="72">
        <f t="shared" ca="1" si="36"/>
        <v>4.9970798942820235E-2</v>
      </c>
    </row>
    <row r="772" spans="3:9">
      <c r="C772" s="70">
        <v>757</v>
      </c>
      <c r="D772" s="73">
        <f ca="1">IF('Avaliacao de Conformidade'!$I$19&lt;&gt;"intervalo","-",IF(ABS($E$11-I770)&lt;=ABS($E$11-I771),D770+(RAND()-0.5)*$M$17/C772,D771+(RAND()-0.5)*$M$17/C772))</f>
        <v>1.6451427056585297</v>
      </c>
      <c r="E772" s="87">
        <f ca="1">IF('Avaliacao de Conformidade'!$I$19&lt;&gt;"intervalo","-",IF($E$10="Risco do Consumidor",$E$7+D772*$K$7,$E$7-D772*$K$7))</f>
        <v>93.701571087731693</v>
      </c>
      <c r="F772" s="87">
        <f ca="1">IF('Avaliacao de Conformidade'!$I$19&lt;&gt;"intervalo","-",IF($E$10="Risco do Consumidor",$E$8-D772*$K$8,$E$8+D772*$K$8))</f>
        <v>105.47585755943905</v>
      </c>
      <c r="G772" s="72">
        <f t="shared" ca="1" si="34"/>
        <v>4.9970192770175878E-2</v>
      </c>
      <c r="H772" s="72">
        <f t="shared" ca="1" si="35"/>
        <v>4.997020190748655E-2</v>
      </c>
      <c r="I772" s="72">
        <f t="shared" ca="1" si="36"/>
        <v>4.9970197338831214E-2</v>
      </c>
    </row>
    <row r="773" spans="3:9">
      <c r="C773" s="70">
        <v>758</v>
      </c>
      <c r="D773" s="73">
        <f ca="1">IF('Avaliacao de Conformidade'!$I$19&lt;&gt;"intervalo","-",IF(ABS($E$11-I771)&lt;=ABS($E$11-I772),D771+(RAND()-0.5)*$M$17/C773,D772+(RAND()-0.5)*$M$17/C773))</f>
        <v>1.6450239979617827</v>
      </c>
      <c r="E773" s="87">
        <f ca="1">IF('Avaliacao de Conformidade'!$I$19&lt;&gt;"intervalo","-",IF($E$10="Risco do Consumidor",$E$7+D773*$K$7,$E$7-D773*$K$7))</f>
        <v>93.701303995414008</v>
      </c>
      <c r="F773" s="87">
        <f ca="1">IF('Avaliacao de Conformidade'!$I$19&lt;&gt;"intervalo","-",IF($E$10="Risco do Consumidor",$E$8-D773*$K$8,$E$8+D773*$K$8))</f>
        <v>105.47618400560509</v>
      </c>
      <c r="G773" s="72">
        <f t="shared" ca="1" si="34"/>
        <v>4.9982431138876626E-2</v>
      </c>
      <c r="H773" s="72">
        <f t="shared" ca="1" si="35"/>
        <v>4.9982440269902638E-2</v>
      </c>
      <c r="I773" s="72">
        <f t="shared" ca="1" si="36"/>
        <v>4.9982435704389636E-2</v>
      </c>
    </row>
    <row r="774" spans="3:9">
      <c r="C774" s="70">
        <v>759</v>
      </c>
      <c r="D774" s="73">
        <f ca="1">IF('Avaliacao de Conformidade'!$I$19&lt;&gt;"intervalo","-",IF(ABS($E$11-I772)&lt;=ABS($E$11-I773),D772+(RAND()-0.5)*$M$17/C774,D773+(RAND()-0.5)*$M$17/C774))</f>
        <v>1.645075060604605</v>
      </c>
      <c r="E774" s="87">
        <f ca="1">IF('Avaliacao de Conformidade'!$I$19&lt;&gt;"intervalo","-",IF($E$10="Risco do Consumidor",$E$7+D774*$K$7,$E$7-D774*$K$7))</f>
        <v>93.701418886360358</v>
      </c>
      <c r="F774" s="87">
        <f ca="1">IF('Avaliacao de Conformidade'!$I$19&lt;&gt;"intervalo","-",IF($E$10="Risco do Consumidor",$E$8-D774*$K$8,$E$8+D774*$K$8))</f>
        <v>105.47604358333734</v>
      </c>
      <c r="G774" s="72">
        <f t="shared" ca="1" si="34"/>
        <v>4.9977166457325306E-2</v>
      </c>
      <c r="H774" s="72">
        <f t="shared" ca="1" si="35"/>
        <v>4.9977175591054392E-2</v>
      </c>
      <c r="I774" s="72">
        <f t="shared" ca="1" si="36"/>
        <v>4.9977171024189845E-2</v>
      </c>
    </row>
    <row r="775" spans="3:9">
      <c r="C775" s="70">
        <v>760</v>
      </c>
      <c r="D775" s="73">
        <f ca="1">IF('Avaliacao de Conformidade'!$I$19&lt;&gt;"intervalo","-",IF(ABS($E$11-I773)&lt;=ABS($E$11-I774),D773+(RAND()-0.5)*$M$17/C775,D774+(RAND()-0.5)*$M$17/C775))</f>
        <v>1.644930240206431</v>
      </c>
      <c r="E775" s="87">
        <f ca="1">IF('Avaliacao de Conformidade'!$I$19&lt;&gt;"intervalo","-",IF($E$10="Risco do Consumidor",$E$7+D775*$K$7,$E$7-D775*$K$7))</f>
        <v>93.701093040464471</v>
      </c>
      <c r="F775" s="87">
        <f ca="1">IF('Avaliacao de Conformidade'!$I$19&lt;&gt;"intervalo","-",IF($E$10="Risco do Consumidor",$E$8-D775*$K$8,$E$8+D775*$K$8))</f>
        <v>105.47644183943231</v>
      </c>
      <c r="G775" s="72">
        <f t="shared" ca="1" si="34"/>
        <v>4.9992098940960933E-2</v>
      </c>
      <c r="H775" s="72">
        <f t="shared" ca="1" si="35"/>
        <v>4.9992108067026836E-2</v>
      </c>
      <c r="I775" s="72">
        <f t="shared" ca="1" si="36"/>
        <v>4.9992103503993884E-2</v>
      </c>
    </row>
    <row r="776" spans="3:9">
      <c r="C776" s="70">
        <v>761</v>
      </c>
      <c r="D776" s="73">
        <f ca="1">IF('Avaliacao de Conformidade'!$I$19&lt;&gt;"intervalo","-",IF(ABS($E$11-I774)&lt;=ABS($E$11-I775),D774+(RAND()-0.5)*$M$17/C776,D775+(RAND()-0.5)*$M$17/C776))</f>
        <v>1.6450247230701169</v>
      </c>
      <c r="E776" s="87">
        <f ca="1">IF('Avaliacao de Conformidade'!$I$19&lt;&gt;"intervalo","-",IF($E$10="Risco do Consumidor",$E$7+D776*$K$7,$E$7-D776*$K$7))</f>
        <v>93.701305626907768</v>
      </c>
      <c r="F776" s="87">
        <f ca="1">IF('Avaliacao de Conformidade'!$I$19&lt;&gt;"intervalo","-",IF($E$10="Risco do Consumidor",$E$8-D776*$K$8,$E$8+D776*$K$8))</f>
        <v>105.47618201155717</v>
      </c>
      <c r="G776" s="72">
        <f t="shared" ca="1" si="34"/>
        <v>4.9982356375363933E-2</v>
      </c>
      <c r="H776" s="72">
        <f t="shared" ca="1" si="35"/>
        <v>4.9982365506428629E-2</v>
      </c>
      <c r="I776" s="72">
        <f t="shared" ca="1" si="36"/>
        <v>4.9982360940896281E-2</v>
      </c>
    </row>
    <row r="777" spans="3:9">
      <c r="C777" s="70">
        <v>762</v>
      </c>
      <c r="D777" s="73">
        <f ca="1">IF('Avaliacao de Conformidade'!$I$19&lt;&gt;"intervalo","-",IF(ABS($E$11-I775)&lt;=ABS($E$11-I776),D775+(RAND()-0.5)*$M$17/C777,D776+(RAND()-0.5)*$M$17/C777))</f>
        <v>1.6450192876027212</v>
      </c>
      <c r="E777" s="87">
        <f ca="1">IF('Avaliacao de Conformidade'!$I$19&lt;&gt;"intervalo","-",IF($E$10="Risco do Consumidor",$E$7+D777*$K$7,$E$7-D777*$K$7))</f>
        <v>93.701293397106127</v>
      </c>
      <c r="F777" s="87">
        <f ca="1">IF('Avaliacao de Conformidade'!$I$19&lt;&gt;"intervalo","-",IF($E$10="Risco do Consumidor",$E$8-D777*$K$8,$E$8+D777*$K$8))</f>
        <v>105.47619695909252</v>
      </c>
      <c r="G777" s="72">
        <f t="shared" ca="1" si="34"/>
        <v>4.9982916810528182E-2</v>
      </c>
      <c r="H777" s="72">
        <f t="shared" ca="1" si="35"/>
        <v>4.9982925941305587E-2</v>
      </c>
      <c r="I777" s="72">
        <f t="shared" ca="1" si="36"/>
        <v>4.9982921375916881E-2</v>
      </c>
    </row>
    <row r="778" spans="3:9">
      <c r="C778" s="70">
        <v>763</v>
      </c>
      <c r="D778" s="73">
        <f ca="1">IF('Avaliacao de Conformidade'!$I$19&lt;&gt;"intervalo","-",IF(ABS($E$11-I776)&lt;=ABS($E$11-I777),D776+(RAND()-0.5)*$M$17/C778,D777+(RAND()-0.5)*$M$17/C778))</f>
        <v>1.6450775231506871</v>
      </c>
      <c r="E778" s="87">
        <f ca="1">IF('Avaliacao de Conformidade'!$I$19&lt;&gt;"intervalo","-",IF($E$10="Risco do Consumidor",$E$7+D778*$K$7,$E$7-D778*$K$7))</f>
        <v>93.701424427089052</v>
      </c>
      <c r="F778" s="87">
        <f ca="1">IF('Avaliacao de Conformidade'!$I$19&lt;&gt;"intervalo","-",IF($E$10="Risco do Consumidor",$E$8-D778*$K$8,$E$8+D778*$K$8))</f>
        <v>105.4760368113356</v>
      </c>
      <c r="G778" s="72">
        <f t="shared" ca="1" si="34"/>
        <v>4.9976912574066105E-2</v>
      </c>
      <c r="H778" s="72">
        <f t="shared" ca="1" si="35"/>
        <v>4.9976921707925448E-2</v>
      </c>
      <c r="I778" s="72">
        <f t="shared" ca="1" si="36"/>
        <v>4.997691714099578E-2</v>
      </c>
    </row>
    <row r="779" spans="3:9">
      <c r="C779" s="70">
        <v>764</v>
      </c>
      <c r="D779" s="73">
        <f ca="1">IF('Avaliacao de Conformidade'!$I$19&lt;&gt;"intervalo","-",IF(ABS($E$11-I777)&lt;=ABS($E$11-I778),D777+(RAND()-0.5)*$M$17/C779,D778+(RAND()-0.5)*$M$17/C779))</f>
        <v>1.6449665036774259</v>
      </c>
      <c r="E779" s="87">
        <f ca="1">IF('Avaliacao de Conformidade'!$I$19&lt;&gt;"intervalo","-",IF($E$10="Risco do Consumidor",$E$7+D779*$K$7,$E$7-D779*$K$7))</f>
        <v>93.701174633274206</v>
      </c>
      <c r="F779" s="87">
        <f ca="1">IF('Avaliacao de Conformidade'!$I$19&lt;&gt;"intervalo","-",IF($E$10="Risco do Consumidor",$E$8-D779*$K$8,$E$8+D779*$K$8))</f>
        <v>105.47634211488707</v>
      </c>
      <c r="G779" s="72">
        <f t="shared" ca="1" si="34"/>
        <v>4.998835946748529E-2</v>
      </c>
      <c r="H779" s="72">
        <f t="shared" ca="1" si="35"/>
        <v>4.9988368595469367E-2</v>
      </c>
      <c r="I779" s="72">
        <f t="shared" ca="1" si="36"/>
        <v>4.9988364031477328E-2</v>
      </c>
    </row>
    <row r="780" spans="3:9">
      <c r="C780" s="70">
        <v>765</v>
      </c>
      <c r="D780" s="73">
        <f ca="1">IF('Avaliacao de Conformidade'!$I$19&lt;&gt;"intervalo","-",IF(ABS($E$11-I778)&lt;=ABS($E$11-I779),D778+(RAND()-0.5)*$M$17/C780,D779+(RAND()-0.5)*$M$17/C780))</f>
        <v>1.6450522282880395</v>
      </c>
      <c r="E780" s="87">
        <f ca="1">IF('Avaliacao de Conformidade'!$I$19&lt;&gt;"intervalo","-",IF($E$10="Risco do Consumidor",$E$7+D780*$K$7,$E$7-D780*$K$7))</f>
        <v>93.701367513648094</v>
      </c>
      <c r="F780" s="87">
        <f ca="1">IF('Avaliacao de Conformidade'!$I$19&lt;&gt;"intervalo","-",IF($E$10="Risco do Consumidor",$E$8-D780*$K$8,$E$8+D780*$K$8))</f>
        <v>105.47610637220789</v>
      </c>
      <c r="G780" s="72">
        <f t="shared" ca="1" si="34"/>
        <v>4.9979520469533821E-2</v>
      </c>
      <c r="H780" s="72">
        <f t="shared" ca="1" si="35"/>
        <v>4.9979529602054637E-2</v>
      </c>
      <c r="I780" s="72">
        <f t="shared" ca="1" si="36"/>
        <v>4.9979525035794226E-2</v>
      </c>
    </row>
    <row r="781" spans="3:9">
      <c r="C781" s="70">
        <v>766</v>
      </c>
      <c r="D781" s="73">
        <f ca="1">IF('Avaliacao de Conformidade'!$I$19&lt;&gt;"intervalo","-",IF(ABS($E$11-I779)&lt;=ABS($E$11-I780),D779+(RAND()-0.5)*$M$17/C781,D780+(RAND()-0.5)*$M$17/C781))</f>
        <v>1.6448608105011924</v>
      </c>
      <c r="E781" s="87">
        <f ca="1">IF('Avaliacao de Conformidade'!$I$19&lt;&gt;"intervalo","-",IF($E$10="Risco do Consumidor",$E$7+D781*$K$7,$E$7-D781*$K$7))</f>
        <v>93.700936823627686</v>
      </c>
      <c r="F781" s="87">
        <f ca="1">IF('Avaliacao de Conformidade'!$I$19&lt;&gt;"intervalo","-",IF($E$10="Risco do Consumidor",$E$8-D781*$K$8,$E$8+D781*$K$8))</f>
        <v>105.47663277112171</v>
      </c>
      <c r="G781" s="72">
        <f t="shared" ca="1" si="34"/>
        <v>4.9999259124594256E-2</v>
      </c>
      <c r="H781" s="72">
        <f t="shared" ca="1" si="35"/>
        <v>4.999926824698863E-2</v>
      </c>
      <c r="I781" s="72">
        <f t="shared" ca="1" si="36"/>
        <v>4.999926368579144E-2</v>
      </c>
    </row>
    <row r="782" spans="3:9">
      <c r="C782" s="70">
        <v>767</v>
      </c>
      <c r="D782" s="73">
        <f ca="1">IF('Avaliacao de Conformidade'!$I$19&lt;&gt;"intervalo","-",IF(ABS($E$11-I780)&lt;=ABS($E$11-I781),D780+(RAND()-0.5)*$M$17/C782,D781+(RAND()-0.5)*$M$17/C782))</f>
        <v>1.6448226083500299</v>
      </c>
      <c r="E782" s="87">
        <f ca="1">IF('Avaliacao de Conformidade'!$I$19&lt;&gt;"intervalo","-",IF($E$10="Risco do Consumidor",$E$7+D782*$K$7,$E$7-D782*$K$7))</f>
        <v>93.700850868787569</v>
      </c>
      <c r="F782" s="87">
        <f ca="1">IF('Avaliacao de Conformidade'!$I$19&lt;&gt;"intervalo","-",IF($E$10="Risco do Consumidor",$E$8-D782*$K$8,$E$8+D782*$K$8))</f>
        <v>105.47673782703743</v>
      </c>
      <c r="G782" s="72">
        <f t="shared" ca="1" si="34"/>
        <v>5.0003199205153219E-2</v>
      </c>
      <c r="H782" s="72">
        <f t="shared" ca="1" si="35"/>
        <v>5.000320832552848E-2</v>
      </c>
      <c r="I782" s="72">
        <f t="shared" ca="1" si="36"/>
        <v>5.0003203765340849E-2</v>
      </c>
    </row>
    <row r="783" spans="3:9">
      <c r="C783" s="70">
        <v>768</v>
      </c>
      <c r="D783" s="73">
        <f ca="1">IF('Avaliacao de Conformidade'!$I$19&lt;&gt;"intervalo","-",IF(ABS($E$11-I781)&lt;=ABS($E$11-I782),D781+(RAND()-0.5)*$M$17/C783,D782+(RAND()-0.5)*$M$17/C783))</f>
        <v>1.6447996976789256</v>
      </c>
      <c r="E783" s="87">
        <f ca="1">IF('Avaliacao de Conformidade'!$I$19&lt;&gt;"intervalo","-",IF($E$10="Risco do Consumidor",$E$7+D783*$K$7,$E$7-D783*$K$7))</f>
        <v>93.700799319777587</v>
      </c>
      <c r="F783" s="87">
        <f ca="1">IF('Avaliacao de Conformidade'!$I$19&lt;&gt;"intervalo","-",IF($E$10="Risco do Consumidor",$E$8-D783*$K$8,$E$8+D783*$K$8))</f>
        <v>105.47680083138296</v>
      </c>
      <c r="G783" s="72">
        <f t="shared" ca="1" si="34"/>
        <v>5.0005562276973232E-2</v>
      </c>
      <c r="H783" s="72">
        <f t="shared" ca="1" si="35"/>
        <v>5.0005571396137691E-2</v>
      </c>
      <c r="I783" s="72">
        <f t="shared" ca="1" si="36"/>
        <v>5.0005566836555465E-2</v>
      </c>
    </row>
    <row r="784" spans="3:9">
      <c r="C784" s="70">
        <v>769</v>
      </c>
      <c r="D784" s="73">
        <f ca="1">IF('Avaliacao de Conformidade'!$I$19&lt;&gt;"intervalo","-",IF(ABS($E$11-I782)&lt;=ABS($E$11-I783),D782+(RAND()-0.5)*$M$17/C784,D783+(RAND()-0.5)*$M$17/C784))</f>
        <v>1.6448084355168779</v>
      </c>
      <c r="E784" s="87">
        <f ca="1">IF('Avaliacao de Conformidade'!$I$19&lt;&gt;"intervalo","-",IF($E$10="Risco do Consumidor",$E$7+D784*$K$7,$E$7-D784*$K$7))</f>
        <v>93.700818979912981</v>
      </c>
      <c r="F784" s="87">
        <f ca="1">IF('Avaliacao de Conformidade'!$I$19&lt;&gt;"intervalo","-",IF($E$10="Risco do Consumidor",$E$8-D784*$K$8,$E$8+D784*$K$8))</f>
        <v>105.47677680232859</v>
      </c>
      <c r="G784" s="72">
        <f t="shared" ref="G784:G847" ca="1" si="37">IF(E784="-","-",IF($G$13="Risco do Consumidor",_xlfn.NORM.DIST($E$7,E784,$K$7,TRUE)+(1-_xlfn.NORM.DIST($E$8,E784,$K$7,TRUE)),(_xlfn.NORM.DIST($E$8,E784,$K$7,TRUE)-_xlfn.NORM.DIST($E$7,E784,$K$7,TRUE))))</f>
        <v>5.0004661020994635E-2</v>
      </c>
      <c r="H784" s="72">
        <f t="shared" ref="H784:H847" ca="1" si="38">IF(F784="-","-",IF($G$13="Risco do Consumidor",_xlfn.NORM.DIST($E$7,F784,$K$8,TRUE)+(1-_xlfn.NORM.DIST($E$8,F784,$K$8,TRUE)),(_xlfn.NORM.DIST($E$8,F784,$K$8,TRUE)-_xlfn.NORM.DIST($E$7,F784,$K$8,TRUE))))</f>
        <v>5.0004670140620801E-2</v>
      </c>
      <c r="I784" s="72">
        <f t="shared" ref="I784:I847" ca="1" si="39">IF(COUNT(G784:H784)=0,"-",AVERAGE(G784:H784))</f>
        <v>5.0004665580807718E-2</v>
      </c>
    </row>
    <row r="785" spans="3:9">
      <c r="C785" s="70">
        <v>770</v>
      </c>
      <c r="D785" s="73">
        <f ca="1">IF('Avaliacao de Conformidade'!$I$19&lt;&gt;"intervalo","-",IF(ABS($E$11-I783)&lt;=ABS($E$11-I784),D783+(RAND()-0.5)*$M$17/C785,D784+(RAND()-0.5)*$M$17/C785))</f>
        <v>1.6447064279330057</v>
      </c>
      <c r="E785" s="87">
        <f ca="1">IF('Avaliacao de Conformidade'!$I$19&lt;&gt;"intervalo","-",IF($E$10="Risco do Consumidor",$E$7+D785*$K$7,$E$7-D785*$K$7))</f>
        <v>93.700589462849265</v>
      </c>
      <c r="F785" s="87">
        <f ca="1">IF('Avaliacao de Conformidade'!$I$19&lt;&gt;"intervalo","-",IF($E$10="Risco do Consumidor",$E$8-D785*$K$8,$E$8+D785*$K$8))</f>
        <v>105.47705732318424</v>
      </c>
      <c r="G785" s="72">
        <f t="shared" ca="1" si="37"/>
        <v>5.0015183303217622E-2</v>
      </c>
      <c r="H785" s="72">
        <f t="shared" ca="1" si="38"/>
        <v>5.0015192417453724E-2</v>
      </c>
      <c r="I785" s="72">
        <f t="shared" ca="1" si="39"/>
        <v>5.0015187860335673E-2</v>
      </c>
    </row>
    <row r="786" spans="3:9">
      <c r="C786" s="70">
        <v>771</v>
      </c>
      <c r="D786" s="73">
        <f ca="1">IF('Avaliacao de Conformidade'!$I$19&lt;&gt;"intervalo","-",IF(ABS($E$11-I784)&lt;=ABS($E$11-I785),D784+(RAND()-0.5)*$M$17/C786,D785+(RAND()-0.5)*$M$17/C786))</f>
        <v>1.6447656954768566</v>
      </c>
      <c r="E786" s="87">
        <f ca="1">IF('Avaliacao de Conformidade'!$I$19&lt;&gt;"intervalo","-",IF($E$10="Risco do Consumidor",$E$7+D786*$K$7,$E$7-D786*$K$7))</f>
        <v>93.700722814822925</v>
      </c>
      <c r="F786" s="87">
        <f ca="1">IF('Avaliacao de Conformidade'!$I$19&lt;&gt;"intervalo","-",IF($E$10="Risco do Consumidor",$E$8-D786*$K$8,$E$8+D786*$K$8))</f>
        <v>105.47689433743865</v>
      </c>
      <c r="G786" s="72">
        <f t="shared" ca="1" si="37"/>
        <v>5.0009069525016568E-2</v>
      </c>
      <c r="H786" s="72">
        <f t="shared" ca="1" si="38"/>
        <v>5.000907864238379E-2</v>
      </c>
      <c r="I786" s="72">
        <f t="shared" ca="1" si="39"/>
        <v>5.0009074083700179E-2</v>
      </c>
    </row>
    <row r="787" spans="3:9">
      <c r="C787" s="70">
        <v>772</v>
      </c>
      <c r="D787" s="73">
        <f ca="1">IF('Avaliacao de Conformidade'!$I$19&lt;&gt;"intervalo","-",IF(ABS($E$11-I785)&lt;=ABS($E$11-I786),D785+(RAND()-0.5)*$M$17/C787,D786+(RAND()-0.5)*$M$17/C787))</f>
        <v>1.6448759781183353</v>
      </c>
      <c r="E787" s="87">
        <f ca="1">IF('Avaliacao de Conformidade'!$I$19&lt;&gt;"intervalo","-",IF($E$10="Risco do Consumidor",$E$7+D787*$K$7,$E$7-D787*$K$7))</f>
        <v>93.700970950766248</v>
      </c>
      <c r="F787" s="87">
        <f ca="1">IF('Avaliacao de Conformidade'!$I$19&lt;&gt;"intervalo","-",IF($E$10="Risco do Consumidor",$E$8-D787*$K$8,$E$8+D787*$K$8))</f>
        <v>105.47659106017458</v>
      </c>
      <c r="G787" s="72">
        <f t="shared" ca="1" si="37"/>
        <v>4.9997694840684954E-2</v>
      </c>
      <c r="H787" s="72">
        <f t="shared" ca="1" si="38"/>
        <v>4.9997703963881431E-2</v>
      </c>
      <c r="I787" s="72">
        <f t="shared" ca="1" si="39"/>
        <v>4.9997699402283192E-2</v>
      </c>
    </row>
    <row r="788" spans="3:9">
      <c r="C788" s="70">
        <v>773</v>
      </c>
      <c r="D788" s="73">
        <f ca="1">IF('Avaliacao de Conformidade'!$I$19&lt;&gt;"intervalo","-",IF(ABS($E$11-I786)&lt;=ABS($E$11-I787),D786+(RAND()-0.5)*$M$17/C788,D787+(RAND()-0.5)*$M$17/C788))</f>
        <v>1.6449082545515217</v>
      </c>
      <c r="E788" s="87">
        <f ca="1">IF('Avaliacao de Conformidade'!$I$19&lt;&gt;"intervalo","-",IF($E$10="Risco do Consumidor",$E$7+D788*$K$7,$E$7-D788*$K$7))</f>
        <v>93.701043572740929</v>
      </c>
      <c r="F788" s="87">
        <f ca="1">IF('Avaliacao de Conformidade'!$I$19&lt;&gt;"intervalo","-",IF($E$10="Risco do Consumidor",$E$8-D788*$K$8,$E$8+D788*$K$8))</f>
        <v>105.47650229998331</v>
      </c>
      <c r="G788" s="72">
        <f t="shared" ca="1" si="37"/>
        <v>4.9994366200821802E-2</v>
      </c>
      <c r="H788" s="72">
        <f t="shared" ca="1" si="38"/>
        <v>4.9994375325725086E-2</v>
      </c>
      <c r="I788" s="72">
        <f t="shared" ca="1" si="39"/>
        <v>4.9994370763273441E-2</v>
      </c>
    </row>
    <row r="789" spans="3:9">
      <c r="C789" s="70">
        <v>774</v>
      </c>
      <c r="D789" s="73">
        <f ca="1">IF('Avaliacao de Conformidade'!$I$19&lt;&gt;"intervalo","-",IF(ABS($E$11-I787)&lt;=ABS($E$11-I788),D787+(RAND()-0.5)*$M$17/C789,D788+(RAND()-0.5)*$M$17/C789))</f>
        <v>1.6449076844038255</v>
      </c>
      <c r="E789" s="87">
        <f ca="1">IF('Avaliacao de Conformidade'!$I$19&lt;&gt;"intervalo","-",IF($E$10="Risco do Consumidor",$E$7+D789*$K$7,$E$7-D789*$K$7))</f>
        <v>93.701042289908614</v>
      </c>
      <c r="F789" s="87">
        <f ca="1">IF('Avaliacao de Conformidade'!$I$19&lt;&gt;"intervalo","-",IF($E$10="Risco do Consumidor",$E$8-D789*$K$8,$E$8+D789*$K$8))</f>
        <v>105.47650386788948</v>
      </c>
      <c r="G789" s="72">
        <f t="shared" ca="1" si="37"/>
        <v>4.9994424998113546E-2</v>
      </c>
      <c r="H789" s="72">
        <f t="shared" ca="1" si="38"/>
        <v>4.9994434122986861E-2</v>
      </c>
      <c r="I789" s="72">
        <f t="shared" ca="1" si="39"/>
        <v>4.9994429560550203E-2</v>
      </c>
    </row>
    <row r="790" spans="3:9">
      <c r="C790" s="70">
        <v>775</v>
      </c>
      <c r="D790" s="73">
        <f ca="1">IF('Avaliacao de Conformidade'!$I$19&lt;&gt;"intervalo","-",IF(ABS($E$11-I788)&lt;=ABS($E$11-I789),D788+(RAND()-0.5)*$M$17/C790,D789+(RAND()-0.5)*$M$17/C790))</f>
        <v>1.6448099595566865</v>
      </c>
      <c r="E790" s="87">
        <f ca="1">IF('Avaliacao de Conformidade'!$I$19&lt;&gt;"intervalo","-",IF($E$10="Risco do Consumidor",$E$7+D790*$K$7,$E$7-D790*$K$7))</f>
        <v>93.700822409002541</v>
      </c>
      <c r="F790" s="87">
        <f ca="1">IF('Avaliacao de Conformidade'!$I$19&lt;&gt;"intervalo","-",IF($E$10="Risco do Consumidor",$E$8-D790*$K$8,$E$8+D790*$K$8))</f>
        <v>105.47677261121912</v>
      </c>
      <c r="G790" s="72">
        <f t="shared" ca="1" si="37"/>
        <v>5.0004503826686308E-2</v>
      </c>
      <c r="H790" s="72">
        <f t="shared" ca="1" si="38"/>
        <v>5.0004512946392674E-2</v>
      </c>
      <c r="I790" s="72">
        <f t="shared" ca="1" si="39"/>
        <v>5.0004508386539491E-2</v>
      </c>
    </row>
    <row r="791" spans="3:9">
      <c r="C791" s="70">
        <v>776</v>
      </c>
      <c r="D791" s="73">
        <f ca="1">IF('Avaliacao de Conformidade'!$I$19&lt;&gt;"intervalo","-",IF(ABS($E$11-I789)&lt;=ABS($E$11-I790),D789+(RAND()-0.5)*$M$17/C791,D790+(RAND()-0.5)*$M$17/C791))</f>
        <v>1.6449145408346859</v>
      </c>
      <c r="E791" s="87">
        <f ca="1">IF('Avaliacao de Conformidade'!$I$19&lt;&gt;"intervalo","-",IF($E$10="Risco do Consumidor",$E$7+D791*$K$7,$E$7-D791*$K$7))</f>
        <v>93.70105771687804</v>
      </c>
      <c r="F791" s="87">
        <f ca="1">IF('Avaliacao de Conformidade'!$I$19&lt;&gt;"intervalo","-",IF($E$10="Risco do Consumidor",$E$8-D791*$K$8,$E$8+D791*$K$8))</f>
        <v>105.47648501270461</v>
      </c>
      <c r="G791" s="72">
        <f t="shared" ca="1" si="37"/>
        <v>4.9993717922588714E-2</v>
      </c>
      <c r="H791" s="72">
        <f t="shared" ca="1" si="38"/>
        <v>4.999372704782435E-2</v>
      </c>
      <c r="I791" s="72">
        <f t="shared" ca="1" si="39"/>
        <v>4.9993722485206532E-2</v>
      </c>
    </row>
    <row r="792" spans="3:9">
      <c r="C792" s="70">
        <v>777</v>
      </c>
      <c r="D792" s="73">
        <f ca="1">IF('Avaliacao de Conformidade'!$I$19&lt;&gt;"intervalo","-",IF(ABS($E$11-I790)&lt;=ABS($E$11-I791),D790+(RAND()-0.5)*$M$17/C792,D791+(RAND()-0.5)*$M$17/C792))</f>
        <v>1.6447929895328663</v>
      </c>
      <c r="E792" s="87">
        <f ca="1">IF('Avaliacao de Conformidade'!$I$19&lt;&gt;"intervalo","-",IF($E$10="Risco do Consumidor",$E$7+D792*$K$7,$E$7-D792*$K$7))</f>
        <v>93.700784226448945</v>
      </c>
      <c r="F792" s="87">
        <f ca="1">IF('Avaliacao de Conformidade'!$I$19&lt;&gt;"intervalo","-",IF($E$10="Risco do Consumidor",$E$8-D792*$K$8,$E$8+D792*$K$8))</f>
        <v>105.47681927878462</v>
      </c>
      <c r="G792" s="72">
        <f t="shared" ca="1" si="37"/>
        <v>5.0006254191103022E-2</v>
      </c>
      <c r="H792" s="72">
        <f t="shared" ca="1" si="38"/>
        <v>5.0006263309912244E-2</v>
      </c>
      <c r="I792" s="72">
        <f t="shared" ca="1" si="39"/>
        <v>5.0006258750507633E-2</v>
      </c>
    </row>
    <row r="793" spans="3:9">
      <c r="C793" s="70">
        <v>778</v>
      </c>
      <c r="D793" s="73">
        <f ca="1">IF('Avaliacao de Conformidade'!$I$19&lt;&gt;"intervalo","-",IF(ABS($E$11-I791)&lt;=ABS($E$11-I792),D791+(RAND()-0.5)*$M$17/C793,D792+(RAND()-0.5)*$M$17/C793))</f>
        <v>1.6446970456948811</v>
      </c>
      <c r="E793" s="87">
        <f ca="1">IF('Avaliacao de Conformidade'!$I$19&lt;&gt;"intervalo","-",IF($E$10="Risco do Consumidor",$E$7+D793*$K$7,$E$7-D793*$K$7))</f>
        <v>93.700568352813477</v>
      </c>
      <c r="F793" s="87">
        <f ca="1">IF('Avaliacao de Conformidade'!$I$19&lt;&gt;"intervalo","-",IF($E$10="Risco do Consumidor",$E$8-D793*$K$8,$E$8+D793*$K$8))</f>
        <v>105.47708312433907</v>
      </c>
      <c r="G793" s="72">
        <f t="shared" ca="1" si="37"/>
        <v>5.0016151188127286E-2</v>
      </c>
      <c r="H793" s="72">
        <f t="shared" ca="1" si="38"/>
        <v>5.0016160301866994E-2</v>
      </c>
      <c r="I793" s="72">
        <f t="shared" ca="1" si="39"/>
        <v>5.001615574499714E-2</v>
      </c>
    </row>
    <row r="794" spans="3:9">
      <c r="C794" s="70">
        <v>779</v>
      </c>
      <c r="D794" s="73">
        <f ca="1">IF('Avaliacao de Conformidade'!$I$19&lt;&gt;"intervalo","-",IF(ABS($E$11-I792)&lt;=ABS($E$11-I793),D792+(RAND()-0.5)*$M$17/C794,D793+(RAND()-0.5)*$M$17/C794))</f>
        <v>1.644800906415546</v>
      </c>
      <c r="E794" s="87">
        <f ca="1">IF('Avaliacao de Conformidade'!$I$19&lt;&gt;"intervalo","-",IF($E$10="Risco do Consumidor",$E$7+D794*$K$7,$E$7-D794*$K$7))</f>
        <v>93.700802039434976</v>
      </c>
      <c r="F794" s="87">
        <f ca="1">IF('Avaliacao de Conformidade'!$I$19&lt;&gt;"intervalo","-",IF($E$10="Risco do Consumidor",$E$8-D794*$K$8,$E$8+D794*$K$8))</f>
        <v>105.47679750735725</v>
      </c>
      <c r="G794" s="72">
        <f t="shared" ca="1" si="37"/>
        <v>5.0005437602213453E-2</v>
      </c>
      <c r="H794" s="72">
        <f t="shared" ca="1" si="38"/>
        <v>5.0005446721441173E-2</v>
      </c>
      <c r="I794" s="72">
        <f t="shared" ca="1" si="39"/>
        <v>5.0005442161827313E-2</v>
      </c>
    </row>
    <row r="795" spans="3:9">
      <c r="C795" s="70">
        <v>780</v>
      </c>
      <c r="D795" s="73">
        <f ca="1">IF('Avaliacao de Conformidade'!$I$19&lt;&gt;"intervalo","-",IF(ABS($E$11-I793)&lt;=ABS($E$11-I794),D793+(RAND()-0.5)*$M$17/C795,D794+(RAND()-0.5)*$M$17/C795))</f>
        <v>1.6449015044184681</v>
      </c>
      <c r="E795" s="87">
        <f ca="1">IF('Avaliacao de Conformidade'!$I$19&lt;&gt;"intervalo","-",IF($E$10="Risco do Consumidor",$E$7+D795*$K$7,$E$7-D795*$K$7))</f>
        <v>93.701028384941552</v>
      </c>
      <c r="F795" s="87">
        <f ca="1">IF('Avaliacao de Conformidade'!$I$19&lt;&gt;"intervalo","-",IF($E$10="Risco do Consumidor",$E$8-D795*$K$8,$E$8+D795*$K$8))</f>
        <v>105.47652086284921</v>
      </c>
      <c r="G795" s="72">
        <f t="shared" ca="1" si="37"/>
        <v>4.9995062321428821E-2</v>
      </c>
      <c r="H795" s="72">
        <f t="shared" ca="1" si="38"/>
        <v>4.9995071445975148E-2</v>
      </c>
      <c r="I795" s="72">
        <f t="shared" ca="1" si="39"/>
        <v>4.9995066883701984E-2</v>
      </c>
    </row>
    <row r="796" spans="3:9">
      <c r="C796" s="70">
        <v>781</v>
      </c>
      <c r="D796" s="73">
        <f ca="1">IF('Avaliacao de Conformidade'!$I$19&lt;&gt;"intervalo","-",IF(ABS($E$11-I794)&lt;=ABS($E$11-I795),D794+(RAND()-0.5)*$M$17/C796,D795+(RAND()-0.5)*$M$17/C796))</f>
        <v>1.6448530464142945</v>
      </c>
      <c r="E796" s="87">
        <f ca="1">IF('Avaliacao de Conformidade'!$I$19&lt;&gt;"intervalo","-",IF($E$10="Risco do Consumidor",$E$7+D796*$K$7,$E$7-D796*$K$7))</f>
        <v>93.700919354432159</v>
      </c>
      <c r="F796" s="87">
        <f ca="1">IF('Avaliacao de Conformidade'!$I$19&lt;&gt;"intervalo","-",IF($E$10="Risco do Consumidor",$E$8-D796*$K$8,$E$8+D796*$K$8))</f>
        <v>105.47665412236069</v>
      </c>
      <c r="G796" s="72">
        <f t="shared" ca="1" si="37"/>
        <v>5.0000059874320074E-2</v>
      </c>
      <c r="H796" s="72">
        <f t="shared" ca="1" si="38"/>
        <v>5.0000068996303881E-2</v>
      </c>
      <c r="I796" s="72">
        <f t="shared" ca="1" si="39"/>
        <v>5.0000064435311978E-2</v>
      </c>
    </row>
    <row r="797" spans="3:9">
      <c r="C797" s="70">
        <v>782</v>
      </c>
      <c r="D797" s="73">
        <f ca="1">IF('Avaliacao de Conformidade'!$I$19&lt;&gt;"intervalo","-",IF(ABS($E$11-I795)&lt;=ABS($E$11-I796),D795+(RAND()-0.5)*$M$17/C797,D796+(RAND()-0.5)*$M$17/C797))</f>
        <v>1.6447943931119349</v>
      </c>
      <c r="E797" s="87">
        <f ca="1">IF('Avaliacao de Conformidade'!$I$19&lt;&gt;"intervalo","-",IF($E$10="Risco do Consumidor",$E$7+D797*$K$7,$E$7-D797*$K$7))</f>
        <v>93.700787384501851</v>
      </c>
      <c r="F797" s="87">
        <f ca="1">IF('Avaliacao de Conformidade'!$I$19&lt;&gt;"intervalo","-",IF($E$10="Risco do Consumidor",$E$8-D797*$K$8,$E$8+D797*$K$8))</f>
        <v>105.47681541894218</v>
      </c>
      <c r="G797" s="72">
        <f t="shared" ca="1" si="37"/>
        <v>5.0006109417805346E-2</v>
      </c>
      <c r="H797" s="72">
        <f t="shared" ca="1" si="38"/>
        <v>5.0006118536688966E-2</v>
      </c>
      <c r="I797" s="72">
        <f t="shared" ca="1" si="39"/>
        <v>5.0006113977247156E-2</v>
      </c>
    </row>
    <row r="798" spans="3:9">
      <c r="C798" s="70">
        <v>783</v>
      </c>
      <c r="D798" s="73">
        <f ca="1">IF('Avaliacao de Conformidade'!$I$19&lt;&gt;"intervalo","-",IF(ABS($E$11-I796)&lt;=ABS($E$11-I797),D796+(RAND()-0.5)*$M$17/C798,D797+(RAND()-0.5)*$M$17/C798))</f>
        <v>1.6448098839279943</v>
      </c>
      <c r="E798" s="87">
        <f ca="1">IF('Avaliacao de Conformidade'!$I$19&lt;&gt;"intervalo","-",IF($E$10="Risco do Consumidor",$E$7+D798*$K$7,$E$7-D798*$K$7))</f>
        <v>93.700822238837986</v>
      </c>
      <c r="F798" s="87">
        <f ca="1">IF('Avaliacao de Conformidade'!$I$19&lt;&gt;"intervalo","-",IF($E$10="Risco do Consumidor",$E$8-D798*$K$8,$E$8+D798*$K$8))</f>
        <v>105.47677281919802</v>
      </c>
      <c r="G798" s="72">
        <f t="shared" ca="1" si="37"/>
        <v>5.0004511627260516E-2</v>
      </c>
      <c r="H798" s="72">
        <f t="shared" ca="1" si="38"/>
        <v>5.0004520746962974E-2</v>
      </c>
      <c r="I798" s="72">
        <f t="shared" ca="1" si="39"/>
        <v>5.0004516187111742E-2</v>
      </c>
    </row>
    <row r="799" spans="3:9">
      <c r="C799" s="70">
        <v>784</v>
      </c>
      <c r="D799" s="73">
        <f ca="1">IF('Avaliacao de Conformidade'!$I$19&lt;&gt;"intervalo","-",IF(ABS($E$11-I797)&lt;=ABS($E$11-I798),D797+(RAND()-0.5)*$M$17/C799,D798+(RAND()-0.5)*$M$17/C799))</f>
        <v>1.6447864789818007</v>
      </c>
      <c r="E799" s="87">
        <f ca="1">IF('Avaliacao de Conformidade'!$I$19&lt;&gt;"intervalo","-",IF($E$10="Risco do Consumidor",$E$7+D799*$K$7,$E$7-D799*$K$7))</f>
        <v>93.700769577709053</v>
      </c>
      <c r="F799" s="87">
        <f ca="1">IF('Avaliacao de Conformidade'!$I$19&lt;&gt;"intervalo","-",IF($E$10="Risco do Consumidor",$E$8-D799*$K$8,$E$8+D799*$K$8))</f>
        <v>105.47683718280005</v>
      </c>
      <c r="G799" s="72">
        <f t="shared" ca="1" si="37"/>
        <v>5.000692573152591E-2</v>
      </c>
      <c r="H799" s="72">
        <f t="shared" ca="1" si="38"/>
        <v>5.0006934849991642E-2</v>
      </c>
      <c r="I799" s="72">
        <f t="shared" ca="1" si="39"/>
        <v>5.0006930290758776E-2</v>
      </c>
    </row>
    <row r="800" spans="3:9">
      <c r="C800" s="70">
        <v>785</v>
      </c>
      <c r="D800" s="73">
        <f ca="1">IF('Avaliacao de Conformidade'!$I$19&lt;&gt;"intervalo","-",IF(ABS($E$11-I798)&lt;=ABS($E$11-I799),D798+(RAND()-0.5)*$M$17/C800,D799+(RAND()-0.5)*$M$17/C800))</f>
        <v>1.6448210868081228</v>
      </c>
      <c r="E800" s="87">
        <f ca="1">IF('Avaliacao de Conformidade'!$I$19&lt;&gt;"intervalo","-",IF($E$10="Risco do Consumidor",$E$7+D800*$K$7,$E$7-D800*$K$7))</f>
        <v>93.700847445318274</v>
      </c>
      <c r="F800" s="87">
        <f ca="1">IF('Avaliacao de Conformidade'!$I$19&lt;&gt;"intervalo","-",IF($E$10="Risco do Consumidor",$E$8-D800*$K$8,$E$8+D800*$K$8))</f>
        <v>105.47674201127766</v>
      </c>
      <c r="G800" s="72">
        <f t="shared" ca="1" si="37"/>
        <v>5.0003356138555298E-2</v>
      </c>
      <c r="H800" s="72">
        <f t="shared" ca="1" si="38"/>
        <v>5.000336525884988E-2</v>
      </c>
      <c r="I800" s="72">
        <f t="shared" ca="1" si="39"/>
        <v>5.0003360698702592E-2</v>
      </c>
    </row>
    <row r="801" spans="3:9">
      <c r="C801" s="70">
        <v>786</v>
      </c>
      <c r="D801" s="73">
        <f ca="1">IF('Avaliacao de Conformidade'!$I$19&lt;&gt;"intervalo","-",IF(ABS($E$11-I799)&lt;=ABS($E$11-I800),D799+(RAND()-0.5)*$M$17/C801,D800+(RAND()-0.5)*$M$17/C801))</f>
        <v>1.6447449897167072</v>
      </c>
      <c r="E801" s="87">
        <f ca="1">IF('Avaliacao de Conformidade'!$I$19&lt;&gt;"intervalo","-",IF($E$10="Risco do Consumidor",$E$7+D801*$K$7,$E$7-D801*$K$7))</f>
        <v>93.700676226862598</v>
      </c>
      <c r="F801" s="87">
        <f ca="1">IF('Avaliacao de Conformidade'!$I$19&lt;&gt;"intervalo","-",IF($E$10="Risco do Consumidor",$E$8-D801*$K$8,$E$8+D801*$K$8))</f>
        <v>105.47695127827906</v>
      </c>
      <c r="G801" s="72">
        <f t="shared" ca="1" si="37"/>
        <v>5.0011205372098702E-2</v>
      </c>
      <c r="H801" s="72">
        <f t="shared" ca="1" si="38"/>
        <v>5.0011214488372091E-2</v>
      </c>
      <c r="I801" s="72">
        <f t="shared" ca="1" si="39"/>
        <v>5.0011209930235397E-2</v>
      </c>
    </row>
    <row r="802" spans="3:9">
      <c r="C802" s="70">
        <v>787</v>
      </c>
      <c r="D802" s="73">
        <f ca="1">IF('Avaliacao de Conformidade'!$I$19&lt;&gt;"intervalo","-",IF(ABS($E$11-I800)&lt;=ABS($E$11-I801),D800+(RAND()-0.5)*$M$17/C802,D801+(RAND()-0.5)*$M$17/C802))</f>
        <v>1.6447567521122617</v>
      </c>
      <c r="E802" s="87">
        <f ca="1">IF('Avaliacao de Conformidade'!$I$19&lt;&gt;"intervalo","-",IF($E$10="Risco do Consumidor",$E$7+D802*$K$7,$E$7-D802*$K$7))</f>
        <v>93.700702692252591</v>
      </c>
      <c r="F802" s="87">
        <f ca="1">IF('Avaliacao de Conformidade'!$I$19&lt;&gt;"intervalo","-",IF($E$10="Risco do Consumidor",$E$8-D802*$K$8,$E$8+D802*$K$8))</f>
        <v>105.47691893169127</v>
      </c>
      <c r="G802" s="72">
        <f t="shared" ca="1" si="37"/>
        <v>5.0009992044849863E-2</v>
      </c>
      <c r="H802" s="72">
        <f t="shared" ca="1" si="38"/>
        <v>5.0010001161744165E-2</v>
      </c>
      <c r="I802" s="72">
        <f t="shared" ca="1" si="39"/>
        <v>5.0009996603297011E-2</v>
      </c>
    </row>
    <row r="803" spans="3:9">
      <c r="C803" s="70">
        <v>788</v>
      </c>
      <c r="D803" s="73">
        <f ca="1">IF('Avaliacao de Conformidade'!$I$19&lt;&gt;"intervalo","-",IF(ABS($E$11-I801)&lt;=ABS($E$11-I802),D801+(RAND()-0.5)*$M$17/C803,D802+(RAND()-0.5)*$M$17/C803))</f>
        <v>1.6448328045595673</v>
      </c>
      <c r="E803" s="87">
        <f ca="1">IF('Avaliacao de Conformidade'!$I$19&lt;&gt;"intervalo","-",IF($E$10="Risco do Consumidor",$E$7+D803*$K$7,$E$7-D803*$K$7))</f>
        <v>93.700873810259026</v>
      </c>
      <c r="F803" s="87">
        <f ca="1">IF('Avaliacao de Conformidade'!$I$19&lt;&gt;"intervalo","-",IF($E$10="Risco do Consumidor",$E$8-D803*$K$8,$E$8+D803*$K$8))</f>
        <v>105.47670978746119</v>
      </c>
      <c r="G803" s="72">
        <f t="shared" ca="1" si="37"/>
        <v>5.0002147567717557E-2</v>
      </c>
      <c r="H803" s="72">
        <f t="shared" ca="1" si="38"/>
        <v>5.0002156688631456E-2</v>
      </c>
      <c r="I803" s="72">
        <f t="shared" ca="1" si="39"/>
        <v>5.0002152128174507E-2</v>
      </c>
    </row>
    <row r="804" spans="3:9">
      <c r="C804" s="70">
        <v>789</v>
      </c>
      <c r="D804" s="73">
        <f ca="1">IF('Avaliacao de Conformidade'!$I$19&lt;&gt;"intervalo","-",IF(ABS($E$11-I802)&lt;=ABS($E$11-I803),D802+(RAND()-0.5)*$M$17/C804,D803+(RAND()-0.5)*$M$17/C804))</f>
        <v>1.6449559819280186</v>
      </c>
      <c r="E804" s="87">
        <f ca="1">IF('Avaliacao de Conformidade'!$I$19&lt;&gt;"intervalo","-",IF($E$10="Risco do Consumidor",$E$7+D804*$K$7,$E$7-D804*$K$7))</f>
        <v>93.701150959338037</v>
      </c>
      <c r="F804" s="87">
        <f ca="1">IF('Avaliacao de Conformidade'!$I$19&lt;&gt;"intervalo","-",IF($E$10="Risco do Consumidor",$E$8-D804*$K$8,$E$8+D804*$K$8))</f>
        <v>105.47637104969795</v>
      </c>
      <c r="G804" s="72">
        <f t="shared" ca="1" si="37"/>
        <v>4.9989444442771175E-2</v>
      </c>
      <c r="H804" s="72">
        <f t="shared" ca="1" si="38"/>
        <v>4.9989453570198461E-2</v>
      </c>
      <c r="I804" s="72">
        <f t="shared" ca="1" si="39"/>
        <v>4.9989449006484818E-2</v>
      </c>
    </row>
    <row r="805" spans="3:9">
      <c r="C805" s="70">
        <v>790</v>
      </c>
      <c r="D805" s="73">
        <f ca="1">IF('Avaliacao de Conformidade'!$I$19&lt;&gt;"intervalo","-",IF(ABS($E$11-I803)&lt;=ABS($E$11-I804),D803+(RAND()-0.5)*$M$17/C805,D804+(RAND()-0.5)*$M$17/C805))</f>
        <v>1.644957281268296</v>
      </c>
      <c r="E805" s="87">
        <f ca="1">IF('Avaliacao de Conformidade'!$I$19&lt;&gt;"intervalo","-",IF($E$10="Risco do Consumidor",$E$7+D805*$K$7,$E$7-D805*$K$7))</f>
        <v>93.70115388285366</v>
      </c>
      <c r="F805" s="87">
        <f ca="1">IF('Avaliacao de Conformidade'!$I$19&lt;&gt;"intervalo","-",IF($E$10="Risco do Consumidor",$E$8-D805*$K$8,$E$8+D805*$K$8))</f>
        <v>105.47636747651218</v>
      </c>
      <c r="G805" s="72">
        <f t="shared" ca="1" si="37"/>
        <v>4.9989310457183106E-2</v>
      </c>
      <c r="H805" s="72">
        <f t="shared" ca="1" si="38"/>
        <v>4.9989319584679018E-2</v>
      </c>
      <c r="I805" s="72">
        <f t="shared" ca="1" si="39"/>
        <v>4.9989315020931062E-2</v>
      </c>
    </row>
    <row r="806" spans="3:9">
      <c r="C806" s="70">
        <v>791</v>
      </c>
      <c r="D806" s="73">
        <f ca="1">IF('Avaliacao de Conformidade'!$I$19&lt;&gt;"intervalo","-",IF(ABS($E$11-I804)&lt;=ABS($E$11-I805),D804+(RAND()-0.5)*$M$17/C806,D805+(RAND()-0.5)*$M$17/C806))</f>
        <v>1.645039172018302</v>
      </c>
      <c r="E806" s="87">
        <f ca="1">IF('Avaliacao de Conformidade'!$I$19&lt;&gt;"intervalo","-",IF($E$10="Risco do Consumidor",$E$7+D806*$K$7,$E$7-D806*$K$7))</f>
        <v>93.701338137041176</v>
      </c>
      <c r="F806" s="87">
        <f ca="1">IF('Avaliacao de Conformidade'!$I$19&lt;&gt;"intervalo","-",IF($E$10="Risco do Consumidor",$E$8-D806*$K$8,$E$8+D806*$K$8))</f>
        <v>105.47614227694967</v>
      </c>
      <c r="G806" s="72">
        <f t="shared" ca="1" si="37"/>
        <v>4.9980866610892932E-2</v>
      </c>
      <c r="H806" s="72">
        <f t="shared" ca="1" si="38"/>
        <v>4.9980875742722419E-2</v>
      </c>
      <c r="I806" s="72">
        <f t="shared" ca="1" si="39"/>
        <v>4.9980871176807676E-2</v>
      </c>
    </row>
    <row r="807" spans="3:9">
      <c r="C807" s="70">
        <v>792</v>
      </c>
      <c r="D807" s="73">
        <f ca="1">IF('Avaliacao de Conformidade'!$I$19&lt;&gt;"intervalo","-",IF(ABS($E$11-I805)&lt;=ABS($E$11-I806),D805+(RAND()-0.5)*$M$17/C807,D806+(RAND()-0.5)*$M$17/C807))</f>
        <v>1.6448982573707329</v>
      </c>
      <c r="E807" s="87">
        <f ca="1">IF('Avaliacao de Conformidade'!$I$19&lt;&gt;"intervalo","-",IF($E$10="Risco do Consumidor",$E$7+D807*$K$7,$E$7-D807*$K$7))</f>
        <v>93.701021079084143</v>
      </c>
      <c r="F807" s="87">
        <f ca="1">IF('Avaliacao de Conformidade'!$I$19&lt;&gt;"intervalo","-",IF($E$10="Risco do Consumidor",$E$8-D807*$K$8,$E$8+D807*$K$8))</f>
        <v>105.47652979223048</v>
      </c>
      <c r="G807" s="72">
        <f t="shared" ca="1" si="37"/>
        <v>4.9995397182298659E-2</v>
      </c>
      <c r="H807" s="72">
        <f t="shared" ca="1" si="38"/>
        <v>4.9995406306672797E-2</v>
      </c>
      <c r="I807" s="72">
        <f t="shared" ca="1" si="39"/>
        <v>4.9995401744485732E-2</v>
      </c>
    </row>
    <row r="808" spans="3:9">
      <c r="C808" s="70">
        <v>793</v>
      </c>
      <c r="D808" s="73">
        <f ca="1">IF('Avaliacao de Conformidade'!$I$19&lt;&gt;"intervalo","-",IF(ABS($E$11-I806)&lt;=ABS($E$11-I807),D806+(RAND()-0.5)*$M$17/C808,D807+(RAND()-0.5)*$M$17/C808))</f>
        <v>1.6449985053501666</v>
      </c>
      <c r="E808" s="87">
        <f ca="1">IF('Avaliacao de Conformidade'!$I$19&lt;&gt;"intervalo","-",IF($E$10="Risco do Consumidor",$E$7+D808*$K$7,$E$7-D808*$K$7))</f>
        <v>93.701246637037869</v>
      </c>
      <c r="F808" s="87">
        <f ca="1">IF('Avaliacao de Conformidade'!$I$19&lt;&gt;"intervalo","-",IF($E$10="Risco do Consumidor",$E$8-D808*$K$8,$E$8+D808*$K$8))</f>
        <v>105.47625411028704</v>
      </c>
      <c r="G808" s="72">
        <f t="shared" ca="1" si="37"/>
        <v>4.9985059654085791E-2</v>
      </c>
      <c r="H808" s="72">
        <f t="shared" ca="1" si="38"/>
        <v>4.9985068783763013E-2</v>
      </c>
      <c r="I808" s="72">
        <f t="shared" ca="1" si="39"/>
        <v>4.9985064218924402E-2</v>
      </c>
    </row>
    <row r="809" spans="3:9">
      <c r="C809" s="70">
        <v>794</v>
      </c>
      <c r="D809" s="73">
        <f ca="1">IF('Avaliacao de Conformidade'!$I$19&lt;&gt;"intervalo","-",IF(ABS($E$11-I807)&lt;=ABS($E$11-I808),D807+(RAND()-0.5)*$M$17/C809,D808+(RAND()-0.5)*$M$17/C809))</f>
        <v>1.6448860984523033</v>
      </c>
      <c r="E809" s="87">
        <f ca="1">IF('Avaliacao de Conformidade'!$I$19&lt;&gt;"intervalo","-",IF($E$10="Risco do Consumidor",$E$7+D809*$K$7,$E$7-D809*$K$7))</f>
        <v>93.700993721517676</v>
      </c>
      <c r="F809" s="87">
        <f ca="1">IF('Avaliacao de Conformidade'!$I$19&lt;&gt;"intervalo","-",IF($E$10="Risco do Consumidor",$E$8-D809*$K$8,$E$8+D809*$K$8))</f>
        <v>105.47656322925617</v>
      </c>
      <c r="G809" s="72">
        <f t="shared" ca="1" si="37"/>
        <v>4.9996651120620655E-2</v>
      </c>
      <c r="H809" s="72">
        <f t="shared" ca="1" si="38"/>
        <v>4.9996660244352203E-2</v>
      </c>
      <c r="I809" s="72">
        <f t="shared" ca="1" si="39"/>
        <v>4.9996655682486429E-2</v>
      </c>
    </row>
    <row r="810" spans="3:9">
      <c r="C810" s="70">
        <v>795</v>
      </c>
      <c r="D810" s="73">
        <f ca="1">IF('Avaliacao de Conformidade'!$I$19&lt;&gt;"intervalo","-",IF(ABS($E$11-I808)&lt;=ABS($E$11-I809),D808+(RAND()-0.5)*$M$17/C810,D809+(RAND()-0.5)*$M$17/C810))</f>
        <v>1.6449454288557841</v>
      </c>
      <c r="E810" s="87">
        <f ca="1">IF('Avaliacao de Conformidade'!$I$19&lt;&gt;"intervalo","-",IF($E$10="Risco do Consumidor",$E$7+D810*$K$7,$E$7-D810*$K$7))</f>
        <v>93.701127214925521</v>
      </c>
      <c r="F810" s="87">
        <f ca="1">IF('Avaliacao de Conformidade'!$I$19&lt;&gt;"intervalo","-",IF($E$10="Risco do Consumidor",$E$8-D810*$K$8,$E$8+D810*$K$8))</f>
        <v>105.47640007064659</v>
      </c>
      <c r="G810" s="72">
        <f t="shared" ca="1" si="37"/>
        <v>4.999053266684704E-2</v>
      </c>
      <c r="H810" s="72">
        <f t="shared" ca="1" si="38"/>
        <v>4.999054179371662E-2</v>
      </c>
      <c r="I810" s="72">
        <f t="shared" ca="1" si="39"/>
        <v>4.999053723028183E-2</v>
      </c>
    </row>
    <row r="811" spans="3:9">
      <c r="C811" s="70">
        <v>796</v>
      </c>
      <c r="D811" s="73">
        <f ca="1">IF('Avaliacao de Conformidade'!$I$19&lt;&gt;"intervalo","-",IF(ABS($E$11-I809)&lt;=ABS($E$11-I810),D809+(RAND()-0.5)*$M$17/C811,D810+(RAND()-0.5)*$M$17/C811))</f>
        <v>1.6449075353540137</v>
      </c>
      <c r="E811" s="87">
        <f ca="1">IF('Avaliacao de Conformidade'!$I$19&lt;&gt;"intervalo","-",IF($E$10="Risco do Consumidor",$E$7+D811*$K$7,$E$7-D811*$K$7))</f>
        <v>93.701041954546525</v>
      </c>
      <c r="F811" s="87">
        <f ca="1">IF('Avaliacao de Conformidade'!$I$19&lt;&gt;"intervalo","-",IF($E$10="Risco do Consumidor",$E$8-D811*$K$8,$E$8+D811*$K$8))</f>
        <v>105.47650427777646</v>
      </c>
      <c r="G811" s="72">
        <f t="shared" ca="1" si="37"/>
        <v>4.9994440369096949E-2</v>
      </c>
      <c r="H811" s="72">
        <f t="shared" ca="1" si="38"/>
        <v>4.9994449493961798E-2</v>
      </c>
      <c r="I811" s="72">
        <f t="shared" ca="1" si="39"/>
        <v>4.9994444931529373E-2</v>
      </c>
    </row>
    <row r="812" spans="3:9">
      <c r="C812" s="70">
        <v>797</v>
      </c>
      <c r="D812" s="73">
        <f ca="1">IF('Avaliacao de Conformidade'!$I$19&lt;&gt;"intervalo","-",IF(ABS($E$11-I810)&lt;=ABS($E$11-I811),D810+(RAND()-0.5)*$M$17/C812,D811+(RAND()-0.5)*$M$17/C812))</f>
        <v>1.6449199504470486</v>
      </c>
      <c r="E812" s="87">
        <f ca="1">IF('Avaliacao de Conformidade'!$I$19&lt;&gt;"intervalo","-",IF($E$10="Risco do Consumidor",$E$7+D812*$K$7,$E$7-D812*$K$7))</f>
        <v>93.701069888505856</v>
      </c>
      <c r="F812" s="87">
        <f ca="1">IF('Avaliacao de Conformidade'!$I$19&lt;&gt;"intervalo","-",IF($E$10="Risco do Consumidor",$E$8-D812*$K$8,$E$8+D812*$K$8))</f>
        <v>105.47647013627062</v>
      </c>
      <c r="G812" s="72">
        <f t="shared" ca="1" si="37"/>
        <v>4.9993160057134674E-2</v>
      </c>
      <c r="H812" s="72">
        <f t="shared" ca="1" si="38"/>
        <v>4.999316918265663E-2</v>
      </c>
      <c r="I812" s="72">
        <f t="shared" ca="1" si="39"/>
        <v>4.9993164619895655E-2</v>
      </c>
    </row>
    <row r="813" spans="3:9">
      <c r="C813" s="70">
        <v>798</v>
      </c>
      <c r="D813" s="73">
        <f ca="1">IF('Avaliacao de Conformidade'!$I$19&lt;&gt;"intervalo","-",IF(ABS($E$11-I811)&lt;=ABS($E$11-I812),D811+(RAND()-0.5)*$M$17/C813,D812+(RAND()-0.5)*$M$17/C813))</f>
        <v>1.6450093564682933</v>
      </c>
      <c r="E813" s="87">
        <f ca="1">IF('Avaliacao de Conformidade'!$I$19&lt;&gt;"intervalo","-",IF($E$10="Risco do Consumidor",$E$7+D813*$K$7,$E$7-D813*$K$7))</f>
        <v>93.701271052053656</v>
      </c>
      <c r="F813" s="87">
        <f ca="1">IF('Avaliacao de Conformidade'!$I$19&lt;&gt;"intervalo","-",IF($E$10="Risco do Consumidor",$E$8-D813*$K$8,$E$8+D813*$K$8))</f>
        <v>105.47622426971219</v>
      </c>
      <c r="G813" s="72">
        <f t="shared" ca="1" si="37"/>
        <v>4.998394079372933E-2</v>
      </c>
      <c r="H813" s="72">
        <f t="shared" ca="1" si="38"/>
        <v>4.9983949923980614E-2</v>
      </c>
      <c r="I813" s="72">
        <f t="shared" ca="1" si="39"/>
        <v>4.9983945358854975E-2</v>
      </c>
    </row>
    <row r="814" spans="3:9">
      <c r="C814" s="70">
        <v>799</v>
      </c>
      <c r="D814" s="73">
        <f ca="1">IF('Avaliacao de Conformidade'!$I$19&lt;&gt;"intervalo","-",IF(ABS($E$11-I812)&lt;=ABS($E$11-I813),D812+(RAND()-0.5)*$M$17/C814,D813+(RAND()-0.5)*$M$17/C814))</f>
        <v>1.6448399943535426</v>
      </c>
      <c r="E814" s="87">
        <f ca="1">IF('Avaliacao de Conformidade'!$I$19&lt;&gt;"intervalo","-",IF($E$10="Risco do Consumidor",$E$7+D814*$K$7,$E$7-D814*$K$7))</f>
        <v>93.700889987295469</v>
      </c>
      <c r="F814" s="87">
        <f ca="1">IF('Avaliacao de Conformidade'!$I$19&lt;&gt;"intervalo","-",IF($E$10="Risco do Consumidor",$E$8-D814*$K$8,$E$8+D814*$K$8))</f>
        <v>105.47669001552777</v>
      </c>
      <c r="G814" s="72">
        <f t="shared" ca="1" si="37"/>
        <v>5.0001406022699264E-2</v>
      </c>
      <c r="H814" s="72">
        <f t="shared" ca="1" si="38"/>
        <v>5.0001415143993491E-2</v>
      </c>
      <c r="I814" s="72">
        <f t="shared" ca="1" si="39"/>
        <v>5.0001410583346381E-2</v>
      </c>
    </row>
    <row r="815" spans="3:9">
      <c r="C815" s="70">
        <v>800</v>
      </c>
      <c r="D815" s="73">
        <f ca="1">IF('Avaliacao de Conformidade'!$I$19&lt;&gt;"intervalo","-",IF(ABS($E$11-I813)&lt;=ABS($E$11-I814),D813+(RAND()-0.5)*$M$17/C815,D814+(RAND()-0.5)*$M$17/C815))</f>
        <v>1.6447587339178953</v>
      </c>
      <c r="E815" s="87">
        <f ca="1">IF('Avaliacao de Conformidade'!$I$19&lt;&gt;"intervalo","-",IF($E$10="Risco do Consumidor",$E$7+D815*$K$7,$E$7-D815*$K$7))</f>
        <v>93.700707151315271</v>
      </c>
      <c r="F815" s="87">
        <f ca="1">IF('Avaliacao de Conformidade'!$I$19&lt;&gt;"intervalo","-",IF($E$10="Risco do Consumidor",$E$8-D815*$K$8,$E$8+D815*$K$8))</f>
        <v>105.47691348172579</v>
      </c>
      <c r="G815" s="72">
        <f t="shared" ca="1" si="37"/>
        <v>5.0009787617818803E-2</v>
      </c>
      <c r="H815" s="72">
        <f t="shared" ca="1" si="38"/>
        <v>5.000979673481825E-2</v>
      </c>
      <c r="I815" s="72">
        <f t="shared" ca="1" si="39"/>
        <v>5.0009792176318527E-2</v>
      </c>
    </row>
    <row r="816" spans="3:9">
      <c r="C816" s="70">
        <v>801</v>
      </c>
      <c r="D816" s="73">
        <f ca="1">IF('Avaliacao de Conformidade'!$I$19&lt;&gt;"intervalo","-",IF(ABS($E$11-I814)&lt;=ABS($E$11-I815),D814+(RAND()-0.5)*$M$17/C816,D815+(RAND()-0.5)*$M$17/C816))</f>
        <v>1.6448429410104621</v>
      </c>
      <c r="E816" s="87">
        <f ca="1">IF('Avaliacao de Conformidade'!$I$19&lt;&gt;"intervalo","-",IF($E$10="Risco do Consumidor",$E$7+D816*$K$7,$E$7-D816*$K$7))</f>
        <v>93.700896617273543</v>
      </c>
      <c r="F816" s="87">
        <f ca="1">IF('Avaliacao de Conformidade'!$I$19&lt;&gt;"intervalo","-",IF($E$10="Risco do Consumidor",$E$8-D816*$K$8,$E$8+D816*$K$8))</f>
        <v>105.47668191222122</v>
      </c>
      <c r="G816" s="72">
        <f t="shared" ca="1" si="37"/>
        <v>5.0001102111272455E-2</v>
      </c>
      <c r="H816" s="72">
        <f t="shared" ca="1" si="38"/>
        <v>5.0001111232722245E-2</v>
      </c>
      <c r="I816" s="72">
        <f t="shared" ca="1" si="39"/>
        <v>5.000110667199735E-2</v>
      </c>
    </row>
    <row r="817" spans="3:9">
      <c r="C817" s="70">
        <v>802</v>
      </c>
      <c r="D817" s="73">
        <f ca="1">IF('Avaliacao de Conformidade'!$I$19&lt;&gt;"intervalo","-",IF(ABS($E$11-I815)&lt;=ABS($E$11-I816),D815+(RAND()-0.5)*$M$17/C817,D816+(RAND()-0.5)*$M$17/C817))</f>
        <v>1.6447750452062375</v>
      </c>
      <c r="E817" s="87">
        <f ca="1">IF('Avaliacao de Conformidade'!$I$19&lt;&gt;"intervalo","-",IF($E$10="Risco do Consumidor",$E$7+D817*$K$7,$E$7-D817*$K$7))</f>
        <v>93.700743851714037</v>
      </c>
      <c r="F817" s="87">
        <f ca="1">IF('Avaliacao de Conformidade'!$I$19&lt;&gt;"intervalo","-",IF($E$10="Risco do Consumidor",$E$8-D817*$K$8,$E$8+D817*$K$8))</f>
        <v>105.47686862568284</v>
      </c>
      <c r="G817" s="72">
        <f t="shared" ca="1" si="37"/>
        <v>5.0008105102628875E-2</v>
      </c>
      <c r="H817" s="72">
        <f t="shared" ca="1" si="38"/>
        <v>5.0008114220489938E-2</v>
      </c>
      <c r="I817" s="72">
        <f t="shared" ca="1" si="39"/>
        <v>5.0008109661559406E-2</v>
      </c>
    </row>
    <row r="818" spans="3:9">
      <c r="C818" s="70">
        <v>803</v>
      </c>
      <c r="D818" s="73">
        <f ca="1">IF('Avaliacao de Conformidade'!$I$19&lt;&gt;"intervalo","-",IF(ABS($E$11-I816)&lt;=ABS($E$11-I817),D816+(RAND()-0.5)*$M$17/C818,D817+(RAND()-0.5)*$M$17/C818))</f>
        <v>1.6448912939953655</v>
      </c>
      <c r="E818" s="87">
        <f ca="1">IF('Avaliacao de Conformidade'!$I$19&lt;&gt;"intervalo","-",IF($E$10="Risco do Consumidor",$E$7+D818*$K$7,$E$7-D818*$K$7))</f>
        <v>93.701005411489575</v>
      </c>
      <c r="F818" s="87">
        <f ca="1">IF('Avaliacao de Conformidade'!$I$19&lt;&gt;"intervalo","-",IF($E$10="Risco do Consumidor",$E$8-D818*$K$8,$E$8+D818*$K$8))</f>
        <v>105.47654894151275</v>
      </c>
      <c r="G818" s="72">
        <f t="shared" ca="1" si="37"/>
        <v>4.9996115305868484E-2</v>
      </c>
      <c r="H818" s="72">
        <f t="shared" ca="1" si="38"/>
        <v>4.9996124429875048E-2</v>
      </c>
      <c r="I818" s="72">
        <f t="shared" ca="1" si="39"/>
        <v>4.9996119867871766E-2</v>
      </c>
    </row>
    <row r="819" spans="3:9">
      <c r="C819" s="70">
        <v>804</v>
      </c>
      <c r="D819" s="73">
        <f ca="1">IF('Avaliacao de Conformidade'!$I$19&lt;&gt;"intervalo","-",IF(ABS($E$11-I817)&lt;=ABS($E$11-I818),D817+(RAND()-0.5)*$M$17/C819,D818+(RAND()-0.5)*$M$17/C819))</f>
        <v>1.6448098515593541</v>
      </c>
      <c r="E819" s="87">
        <f ca="1">IF('Avaliacao de Conformidade'!$I$19&lt;&gt;"intervalo","-",IF($E$10="Risco do Consumidor",$E$7+D819*$K$7,$E$7-D819*$K$7))</f>
        <v>93.70082216600855</v>
      </c>
      <c r="F819" s="87">
        <f ca="1">IF('Avaliacao de Conformidade'!$I$19&lt;&gt;"intervalo","-",IF($E$10="Risco do Consumidor",$E$8-D819*$K$8,$E$8+D819*$K$8))</f>
        <v>105.47677290821177</v>
      </c>
      <c r="G819" s="72">
        <f t="shared" ca="1" si="37"/>
        <v>5.0004514965861037E-2</v>
      </c>
      <c r="H819" s="72">
        <f t="shared" ca="1" si="38"/>
        <v>5.0004524085561664E-2</v>
      </c>
      <c r="I819" s="72">
        <f t="shared" ca="1" si="39"/>
        <v>5.0004519525711347E-2</v>
      </c>
    </row>
    <row r="820" spans="3:9">
      <c r="C820" s="70">
        <v>805</v>
      </c>
      <c r="D820" s="73">
        <f ca="1">IF('Avaliacao de Conformidade'!$I$19&lt;&gt;"intervalo","-",IF(ABS($E$11-I818)&lt;=ABS($E$11-I819),D818+(RAND()-0.5)*$M$17/C820,D819+(RAND()-0.5)*$M$17/C820))</f>
        <v>1.6450103331481825</v>
      </c>
      <c r="E820" s="87">
        <f ca="1">IF('Avaliacao de Conformidade'!$I$19&lt;&gt;"intervalo","-",IF($E$10="Risco do Consumidor",$E$7+D820*$K$7,$E$7-D820*$K$7))</f>
        <v>93.701273249583409</v>
      </c>
      <c r="F820" s="87">
        <f ca="1">IF('Avaliacao de Conformidade'!$I$19&lt;&gt;"intervalo","-",IF($E$10="Risco do Consumidor",$E$8-D820*$K$8,$E$8+D820*$K$8))</f>
        <v>105.4762215838425</v>
      </c>
      <c r="G820" s="72">
        <f t="shared" ca="1" si="37"/>
        <v>4.9983840089104607E-2</v>
      </c>
      <c r="H820" s="72">
        <f t="shared" ca="1" si="38"/>
        <v>4.9983849219407878E-2</v>
      </c>
      <c r="I820" s="72">
        <f t="shared" ca="1" si="39"/>
        <v>4.9983844654256246E-2</v>
      </c>
    </row>
    <row r="821" spans="3:9">
      <c r="C821" s="70">
        <v>806</v>
      </c>
      <c r="D821" s="73">
        <f ca="1">IF('Avaliacao de Conformidade'!$I$19&lt;&gt;"intervalo","-",IF(ABS($E$11-I819)&lt;=ABS($E$11-I820),D819+(RAND()-0.5)*$M$17/C821,D820+(RAND()-0.5)*$M$17/C821))</f>
        <v>1.6447213047533666</v>
      </c>
      <c r="E821" s="87">
        <f ca="1">IF('Avaliacao de Conformidade'!$I$19&lt;&gt;"intervalo","-",IF($E$10="Risco do Consumidor",$E$7+D821*$K$7,$E$7-D821*$K$7))</f>
        <v>93.70062293569508</v>
      </c>
      <c r="F821" s="87">
        <f ca="1">IF('Avaliacao de Conformidade'!$I$19&lt;&gt;"intervalo","-",IF($E$10="Risco do Consumidor",$E$8-D821*$K$8,$E$8+D821*$K$8))</f>
        <v>105.47701641192825</v>
      </c>
      <c r="G821" s="72">
        <f t="shared" ca="1" si="37"/>
        <v>5.0013648620076664E-2</v>
      </c>
      <c r="H821" s="72">
        <f t="shared" ca="1" si="38"/>
        <v>5.0013657735098638E-2</v>
      </c>
      <c r="I821" s="72">
        <f t="shared" ca="1" si="39"/>
        <v>5.0013653177587651E-2</v>
      </c>
    </row>
    <row r="822" spans="3:9">
      <c r="C822" s="70">
        <v>807</v>
      </c>
      <c r="D822" s="73">
        <f ca="1">IF('Avaliacao de Conformidade'!$I$19&lt;&gt;"intervalo","-",IF(ABS($E$11-I820)&lt;=ABS($E$11-I821),D820+(RAND()-0.5)*$M$17/C822,D821+(RAND()-0.5)*$M$17/C822))</f>
        <v>1.644688220815824</v>
      </c>
      <c r="E822" s="87">
        <f ca="1">IF('Avaliacao de Conformidade'!$I$19&lt;&gt;"intervalo","-",IF($E$10="Risco do Consumidor",$E$7+D822*$K$7,$E$7-D822*$K$7))</f>
        <v>93.700548496835609</v>
      </c>
      <c r="F822" s="87">
        <f ca="1">IF('Avaliacao de Conformidade'!$I$19&lt;&gt;"intervalo","-",IF($E$10="Risco do Consumidor",$E$8-D822*$K$8,$E$8+D822*$K$8))</f>
        <v>105.47710739275648</v>
      </c>
      <c r="G822" s="72">
        <f t="shared" ca="1" si="37"/>
        <v>5.001706158872006E-2</v>
      </c>
      <c r="H822" s="72">
        <f t="shared" ca="1" si="38"/>
        <v>5.0017070701994085E-2</v>
      </c>
      <c r="I822" s="72">
        <f t="shared" ca="1" si="39"/>
        <v>5.0017066145357073E-2</v>
      </c>
    </row>
    <row r="823" spans="3:9">
      <c r="C823" s="70">
        <v>808</v>
      </c>
      <c r="D823" s="73">
        <f ca="1">IF('Avaliacao de Conformidade'!$I$19&lt;&gt;"intervalo","-",IF(ABS($E$11-I821)&lt;=ABS($E$11-I822),D821+(RAND()-0.5)*$M$17/C823,D822+(RAND()-0.5)*$M$17/C823))</f>
        <v>1.6446609388743783</v>
      </c>
      <c r="E823" s="87">
        <f ca="1">IF('Avaliacao de Conformidade'!$I$19&lt;&gt;"intervalo","-",IF($E$10="Risco do Consumidor",$E$7+D823*$K$7,$E$7-D823*$K$7))</f>
        <v>93.700487112467357</v>
      </c>
      <c r="F823" s="87">
        <f ca="1">IF('Avaliacao de Conformidade'!$I$19&lt;&gt;"intervalo","-",IF($E$10="Risco do Consumidor",$E$8-D823*$K$8,$E$8+D823*$K$8))</f>
        <v>105.47718241809545</v>
      </c>
      <c r="G823" s="72">
        <f t="shared" ca="1" si="37"/>
        <v>5.0019876157962974E-2</v>
      </c>
      <c r="H823" s="72">
        <f t="shared" ca="1" si="38"/>
        <v>5.0019885269796019E-2</v>
      </c>
      <c r="I823" s="72">
        <f t="shared" ca="1" si="39"/>
        <v>5.00198807138795E-2</v>
      </c>
    </row>
    <row r="824" spans="3:9">
      <c r="C824" s="70">
        <v>809</v>
      </c>
      <c r="D824" s="73">
        <f ca="1">IF('Avaliacao de Conformidade'!$I$19&lt;&gt;"intervalo","-",IF(ABS($E$11-I822)&lt;=ABS($E$11-I823),D822+(RAND()-0.5)*$M$17/C824,D823+(RAND()-0.5)*$M$17/C824))</f>
        <v>1.6447716593534287</v>
      </c>
      <c r="E824" s="87">
        <f ca="1">IF('Avaliacao de Conformidade'!$I$19&lt;&gt;"intervalo","-",IF($E$10="Risco do Consumidor",$E$7+D824*$K$7,$E$7-D824*$K$7))</f>
        <v>93.700736233545214</v>
      </c>
      <c r="F824" s="87">
        <f ca="1">IF('Avaliacao de Conformidade'!$I$19&lt;&gt;"intervalo","-",IF($E$10="Risco do Consumidor",$E$8-D824*$K$8,$E$8+D824*$K$8))</f>
        <v>105.47687793677807</v>
      </c>
      <c r="G824" s="72">
        <f t="shared" ca="1" si="37"/>
        <v>5.0008454350837298E-2</v>
      </c>
      <c r="H824" s="72">
        <f t="shared" ca="1" si="38"/>
        <v>5.0008463468519358E-2</v>
      </c>
      <c r="I824" s="72">
        <f t="shared" ca="1" si="39"/>
        <v>5.0008458909678324E-2</v>
      </c>
    </row>
    <row r="825" spans="3:9">
      <c r="C825" s="70">
        <v>810</v>
      </c>
      <c r="D825" s="73">
        <f ca="1">IF('Avaliacao de Conformidade'!$I$19&lt;&gt;"intervalo","-",IF(ABS($E$11-I823)&lt;=ABS($E$11-I824),D823+(RAND()-0.5)*$M$17/C825,D824+(RAND()-0.5)*$M$17/C825))</f>
        <v>1.6448423440366997</v>
      </c>
      <c r="E825" s="87">
        <f ca="1">IF('Avaliacao de Conformidade'!$I$19&lt;&gt;"intervalo","-",IF($E$10="Risco do Consumidor",$E$7+D825*$K$7,$E$7-D825*$K$7))</f>
        <v>93.700895274082569</v>
      </c>
      <c r="F825" s="87">
        <f ca="1">IF('Avaliacao de Conformidade'!$I$19&lt;&gt;"intervalo","-",IF($E$10="Risco do Consumidor",$E$8-D825*$K$8,$E$8+D825*$K$8))</f>
        <v>105.47668355389908</v>
      </c>
      <c r="G825" s="72">
        <f t="shared" ca="1" si="37"/>
        <v>5.0001163681656517E-2</v>
      </c>
      <c r="H825" s="72">
        <f t="shared" ca="1" si="38"/>
        <v>5.00011728030747E-2</v>
      </c>
      <c r="I825" s="72">
        <f t="shared" ca="1" si="39"/>
        <v>5.0001168242365612E-2</v>
      </c>
    </row>
    <row r="826" spans="3:9">
      <c r="C826" s="70">
        <v>811</v>
      </c>
      <c r="D826" s="73">
        <f ca="1">IF('Avaliacao de Conformidade'!$I$19&lt;&gt;"intervalo","-",IF(ABS($E$11-I824)&lt;=ABS($E$11-I825),D824+(RAND()-0.5)*$M$17/C826,D825+(RAND()-0.5)*$M$17/C826))</f>
        <v>1.6449054906931173</v>
      </c>
      <c r="E826" s="87">
        <f ca="1">IF('Avaliacao de Conformidade'!$I$19&lt;&gt;"intervalo","-",IF($E$10="Risco do Consumidor",$E$7+D826*$K$7,$E$7-D826*$K$7))</f>
        <v>93.701037354059508</v>
      </c>
      <c r="F826" s="87">
        <f ca="1">IF('Avaliacao de Conformidade'!$I$19&lt;&gt;"intervalo","-",IF($E$10="Risco do Consumidor",$E$8-D826*$K$8,$E$8+D826*$K$8))</f>
        <v>105.47650990059392</v>
      </c>
      <c r="G826" s="72">
        <f t="shared" ca="1" si="37"/>
        <v>4.9994651228164162E-2</v>
      </c>
      <c r="H826" s="72">
        <f t="shared" ca="1" si="38"/>
        <v>4.999466035292098E-2</v>
      </c>
      <c r="I826" s="72">
        <f t="shared" ca="1" si="39"/>
        <v>4.9994655790542575E-2</v>
      </c>
    </row>
    <row r="827" spans="3:9">
      <c r="C827" s="70">
        <v>812</v>
      </c>
      <c r="D827" s="73">
        <f ca="1">IF('Avaliacao de Conformidade'!$I$19&lt;&gt;"intervalo","-",IF(ABS($E$11-I825)&lt;=ABS($E$11-I826),D825+(RAND()-0.5)*$M$17/C827,D826+(RAND()-0.5)*$M$17/C827))</f>
        <v>1.644834768200548</v>
      </c>
      <c r="E827" s="87">
        <f ca="1">IF('Avaliacao de Conformidade'!$I$19&lt;&gt;"intervalo","-",IF($E$10="Risco do Consumidor",$E$7+D827*$K$7,$E$7-D827*$K$7))</f>
        <v>93.700878228451231</v>
      </c>
      <c r="F827" s="87">
        <f ca="1">IF('Avaliacao de Conformidade'!$I$19&lt;&gt;"intervalo","-",IF($E$10="Risco do Consumidor",$E$8-D827*$K$8,$E$8+D827*$K$8))</f>
        <v>105.47670438744849</v>
      </c>
      <c r="G827" s="72">
        <f t="shared" ca="1" si="37"/>
        <v>5.0001945039738281E-2</v>
      </c>
      <c r="H827" s="72">
        <f t="shared" ca="1" si="38"/>
        <v>5.0001954160755875E-2</v>
      </c>
      <c r="I827" s="72">
        <f t="shared" ca="1" si="39"/>
        <v>5.0001949600247078E-2</v>
      </c>
    </row>
    <row r="828" spans="3:9">
      <c r="C828" s="70">
        <v>813</v>
      </c>
      <c r="D828" s="73">
        <f ca="1">IF('Avaliacao de Conformidade'!$I$19&lt;&gt;"intervalo","-",IF(ABS($E$11-I826)&lt;=ABS($E$11-I827),D826+(RAND()-0.5)*$M$17/C828,D827+(RAND()-0.5)*$M$17/C828))</f>
        <v>1.6448486914410769</v>
      </c>
      <c r="E828" s="87">
        <f ca="1">IF('Avaliacao de Conformidade'!$I$19&lt;&gt;"intervalo","-",IF($E$10="Risco do Consumidor",$E$7+D828*$K$7,$E$7-D828*$K$7))</f>
        <v>93.700909555742427</v>
      </c>
      <c r="F828" s="87">
        <f ca="1">IF('Avaliacao de Conformidade'!$I$19&lt;&gt;"intervalo","-",IF($E$10="Risco do Consumidor",$E$8-D828*$K$8,$E$8+D828*$K$8))</f>
        <v>105.47666609853704</v>
      </c>
      <c r="G828" s="72">
        <f t="shared" ca="1" si="37"/>
        <v>5.000050902930895E-2</v>
      </c>
      <c r="H828" s="72">
        <f t="shared" ca="1" si="38"/>
        <v>5.0000518151062948E-2</v>
      </c>
      <c r="I828" s="72">
        <f t="shared" ca="1" si="39"/>
        <v>5.0000513590185952E-2</v>
      </c>
    </row>
    <row r="829" spans="3:9">
      <c r="C829" s="70">
        <v>814</v>
      </c>
      <c r="D829" s="73">
        <f ca="1">IF('Avaliacao de Conformidade'!$I$19&lt;&gt;"intervalo","-",IF(ABS($E$11-I827)&lt;=ABS($E$11-I828),D827+(RAND()-0.5)*$M$17/C829,D828+(RAND()-0.5)*$M$17/C829))</f>
        <v>1.6448231355678418</v>
      </c>
      <c r="E829" s="87">
        <f ca="1">IF('Avaliacao de Conformidade'!$I$19&lt;&gt;"intervalo","-",IF($E$10="Risco do Consumidor",$E$7+D829*$K$7,$E$7-D829*$K$7))</f>
        <v>93.700852055027639</v>
      </c>
      <c r="F829" s="87">
        <f ca="1">IF('Avaliacao de Conformidade'!$I$19&lt;&gt;"intervalo","-",IF($E$10="Risco do Consumidor",$E$8-D829*$K$8,$E$8+D829*$K$8))</f>
        <v>105.47673637718843</v>
      </c>
      <c r="G829" s="72">
        <f t="shared" ca="1" si="37"/>
        <v>5.0003144827456131E-2</v>
      </c>
      <c r="H829" s="72">
        <f t="shared" ca="1" si="38"/>
        <v>5.0003153947858557E-2</v>
      </c>
      <c r="I829" s="72">
        <f t="shared" ca="1" si="39"/>
        <v>5.0003149387657347E-2</v>
      </c>
    </row>
    <row r="830" spans="3:9">
      <c r="C830" s="70">
        <v>815</v>
      </c>
      <c r="D830" s="73">
        <f ca="1">IF('Avaliacao de Conformidade'!$I$19&lt;&gt;"intervalo","-",IF(ABS($E$11-I828)&lt;=ABS($E$11-I829),D828+(RAND()-0.5)*$M$17/C830,D829+(RAND()-0.5)*$M$17/C830))</f>
        <v>1.6447673033981185</v>
      </c>
      <c r="E830" s="87">
        <f ca="1">IF('Avaliacao de Conformidade'!$I$19&lt;&gt;"intervalo","-",IF($E$10="Risco do Consumidor",$E$7+D830*$K$7,$E$7-D830*$K$7))</f>
        <v>93.700726432645766</v>
      </c>
      <c r="F830" s="87">
        <f ca="1">IF('Avaliacao de Conformidade'!$I$19&lt;&gt;"intervalo","-",IF($E$10="Risco do Consumidor",$E$8-D830*$K$8,$E$8+D830*$K$8))</f>
        <v>105.47688991565518</v>
      </c>
      <c r="G830" s="72">
        <f t="shared" ca="1" si="37"/>
        <v>5.0008903667260379E-2</v>
      </c>
      <c r="H830" s="72">
        <f t="shared" ca="1" si="38"/>
        <v>5.0008912784712568E-2</v>
      </c>
      <c r="I830" s="72">
        <f t="shared" ca="1" si="39"/>
        <v>5.000890822598647E-2</v>
      </c>
    </row>
    <row r="831" spans="3:9">
      <c r="C831" s="70">
        <v>816</v>
      </c>
      <c r="D831" s="73">
        <f ca="1">IF('Avaliacao de Conformidade'!$I$19&lt;&gt;"intervalo","-",IF(ABS($E$11-I829)&lt;=ABS($E$11-I830),D829+(RAND()-0.5)*$M$17/C831,D830+(RAND()-0.5)*$M$17/C831))</f>
        <v>1.6447304722691685</v>
      </c>
      <c r="E831" s="87">
        <f ca="1">IF('Avaliacao de Conformidade'!$I$19&lt;&gt;"intervalo","-",IF($E$10="Risco do Consumidor",$E$7+D831*$K$7,$E$7-D831*$K$7))</f>
        <v>93.700643562605634</v>
      </c>
      <c r="F831" s="87">
        <f ca="1">IF('Avaliacao de Conformidade'!$I$19&lt;&gt;"intervalo","-",IF($E$10="Risco do Consumidor",$E$8-D831*$K$8,$E$8+D831*$K$8))</f>
        <v>105.47699120125979</v>
      </c>
      <c r="G831" s="72">
        <f t="shared" ca="1" si="37"/>
        <v>5.0012702923791119E-2</v>
      </c>
      <c r="H831" s="72">
        <f t="shared" ca="1" si="38"/>
        <v>5.0012712039297476E-2</v>
      </c>
      <c r="I831" s="72">
        <f t="shared" ca="1" si="39"/>
        <v>5.0012707481544294E-2</v>
      </c>
    </row>
    <row r="832" spans="3:9">
      <c r="C832" s="70">
        <v>817</v>
      </c>
      <c r="D832" s="73">
        <f ca="1">IF('Avaliacao de Conformidade'!$I$19&lt;&gt;"intervalo","-",IF(ABS($E$11-I830)&lt;=ABS($E$11-I831),D830+(RAND()-0.5)*$M$17/C832,D831+(RAND()-0.5)*$M$17/C832))</f>
        <v>1.6447390166286522</v>
      </c>
      <c r="E832" s="87">
        <f ca="1">IF('Avaliacao de Conformidade'!$I$19&lt;&gt;"intervalo","-",IF($E$10="Risco do Consumidor",$E$7+D832*$K$7,$E$7-D832*$K$7))</f>
        <v>93.700662787414473</v>
      </c>
      <c r="F832" s="87">
        <f ca="1">IF('Avaliacao de Conformidade'!$I$19&lt;&gt;"intervalo","-",IF($E$10="Risco do Consumidor",$E$8-D832*$K$8,$E$8+D832*$K$8))</f>
        <v>105.4769677042712</v>
      </c>
      <c r="G832" s="72">
        <f t="shared" ca="1" si="37"/>
        <v>5.0011821523474463E-2</v>
      </c>
      <c r="H832" s="72">
        <f t="shared" ca="1" si="38"/>
        <v>5.0011830639431966E-2</v>
      </c>
      <c r="I832" s="72">
        <f t="shared" ca="1" si="39"/>
        <v>5.0011826081453215E-2</v>
      </c>
    </row>
    <row r="833" spans="3:9">
      <c r="C833" s="70">
        <v>818</v>
      </c>
      <c r="D833" s="73">
        <f ca="1">IF('Avaliacao de Conformidade'!$I$19&lt;&gt;"intervalo","-",IF(ABS($E$11-I831)&lt;=ABS($E$11-I832),D831+(RAND()-0.5)*$M$17/C833,D832+(RAND()-0.5)*$M$17/C833))</f>
        <v>1.6446314188689835</v>
      </c>
      <c r="E833" s="87">
        <f ca="1">IF('Avaliacao de Conformidade'!$I$19&lt;&gt;"intervalo","-",IF($E$10="Risco do Consumidor",$E$7+D833*$K$7,$E$7-D833*$K$7))</f>
        <v>93.700420692455211</v>
      </c>
      <c r="F833" s="87">
        <f ca="1">IF('Avaliacao de Conformidade'!$I$19&lt;&gt;"intervalo","-",IF($E$10="Risco do Consumidor",$E$8-D833*$K$8,$E$8+D833*$K$8))</f>
        <v>105.4772635981103</v>
      </c>
      <c r="G833" s="72">
        <f t="shared" ca="1" si="37"/>
        <v>5.002292176160706E-2</v>
      </c>
      <c r="H833" s="72">
        <f t="shared" ca="1" si="38"/>
        <v>5.0022930871881269E-2</v>
      </c>
      <c r="I833" s="72">
        <f t="shared" ca="1" si="39"/>
        <v>5.0022926316744168E-2</v>
      </c>
    </row>
    <row r="834" spans="3:9">
      <c r="C834" s="70">
        <v>819</v>
      </c>
      <c r="D834" s="73">
        <f ca="1">IF('Avaliacao de Conformidade'!$I$19&lt;&gt;"intervalo","-",IF(ABS($E$11-I832)&lt;=ABS($E$11-I833),D832+(RAND()-0.5)*$M$17/C834,D833+(RAND()-0.5)*$M$17/C834))</f>
        <v>1.6447105801863706</v>
      </c>
      <c r="E834" s="87">
        <f ca="1">IF('Avaliacao de Conformidade'!$I$19&lt;&gt;"intervalo","-",IF($E$10="Risco do Consumidor",$E$7+D834*$K$7,$E$7-D834*$K$7))</f>
        <v>93.700598805419332</v>
      </c>
      <c r="F834" s="87">
        <f ca="1">IF('Avaliacao de Conformidade'!$I$19&lt;&gt;"intervalo","-",IF($E$10="Risco do Consumidor",$E$8-D834*$K$8,$E$8+D834*$K$8))</f>
        <v>105.47704590448748</v>
      </c>
      <c r="G834" s="72">
        <f t="shared" ca="1" si="37"/>
        <v>5.0014754955675637E-2</v>
      </c>
      <c r="H834" s="72">
        <f t="shared" ca="1" si="38"/>
        <v>5.0014764070130752E-2</v>
      </c>
      <c r="I834" s="72">
        <f t="shared" ca="1" si="39"/>
        <v>5.0014759512903198E-2</v>
      </c>
    </row>
    <row r="835" spans="3:9">
      <c r="C835" s="70">
        <v>820</v>
      </c>
      <c r="D835" s="73">
        <f ca="1">IF('Avaliacao de Conformidade'!$I$19&lt;&gt;"intervalo","-",IF(ABS($E$11-I833)&lt;=ABS($E$11-I834),D833+(RAND()-0.5)*$M$17/C835,D834+(RAND()-0.5)*$M$17/C835))</f>
        <v>1.6446164683777211</v>
      </c>
      <c r="E835" s="87">
        <f ca="1">IF('Avaliacao de Conformidade'!$I$19&lt;&gt;"intervalo","-",IF($E$10="Risco do Consumidor",$E$7+D835*$K$7,$E$7-D835*$K$7))</f>
        <v>93.700387053849866</v>
      </c>
      <c r="F835" s="87">
        <f ca="1">IF('Avaliacao de Conformidade'!$I$19&lt;&gt;"intervalo","-",IF($E$10="Risco do Consumidor",$E$8-D835*$K$8,$E$8+D835*$K$8))</f>
        <v>105.47730471196127</v>
      </c>
      <c r="G835" s="72">
        <f t="shared" ca="1" si="37"/>
        <v>5.0024464272700513E-2</v>
      </c>
      <c r="H835" s="72">
        <f t="shared" ca="1" si="38"/>
        <v>5.002447338218504E-2</v>
      </c>
      <c r="I835" s="72">
        <f t="shared" ca="1" si="39"/>
        <v>5.0024468827442777E-2</v>
      </c>
    </row>
    <row r="836" spans="3:9">
      <c r="C836" s="70">
        <v>821</v>
      </c>
      <c r="D836" s="73">
        <f ca="1">IF('Avaliacao de Conformidade'!$I$19&lt;&gt;"intervalo","-",IF(ABS($E$11-I834)&lt;=ABS($E$11-I835),D834+(RAND()-0.5)*$M$17/C836,D835+(RAND()-0.5)*$M$17/C836))</f>
        <v>1.6447410543277059</v>
      </c>
      <c r="E836" s="87">
        <f ca="1">IF('Avaliacao de Conformidade'!$I$19&lt;&gt;"intervalo","-",IF($E$10="Risco do Consumidor",$E$7+D836*$K$7,$E$7-D836*$K$7))</f>
        <v>93.700667372237334</v>
      </c>
      <c r="F836" s="87">
        <f ca="1">IF('Avaliacao de Conformidade'!$I$19&lt;&gt;"intervalo","-",IF($E$10="Risco do Consumidor",$E$8-D836*$K$8,$E$8+D836*$K$8))</f>
        <v>105.47696210059881</v>
      </c>
      <c r="G836" s="72">
        <f t="shared" ca="1" si="37"/>
        <v>5.0011611324809316E-2</v>
      </c>
      <c r="H836" s="72">
        <f t="shared" ca="1" si="38"/>
        <v>5.0011620440874267E-2</v>
      </c>
      <c r="I836" s="72">
        <f t="shared" ca="1" si="39"/>
        <v>5.0011615882841795E-2</v>
      </c>
    </row>
    <row r="837" spans="3:9">
      <c r="C837" s="70">
        <v>822</v>
      </c>
      <c r="D837" s="73">
        <f ca="1">IF('Avaliacao de Conformidade'!$I$19&lt;&gt;"intervalo","-",IF(ABS($E$11-I835)&lt;=ABS($E$11-I836),D835+(RAND()-0.5)*$M$17/C837,D836+(RAND()-0.5)*$M$17/C837))</f>
        <v>1.6446815516659443</v>
      </c>
      <c r="E837" s="87">
        <f ca="1">IF('Avaliacao de Conformidade'!$I$19&lt;&gt;"intervalo","-",IF($E$10="Risco do Consumidor",$E$7+D837*$K$7,$E$7-D837*$K$7))</f>
        <v>93.700533491248379</v>
      </c>
      <c r="F837" s="87">
        <f ca="1">IF('Avaliacao de Conformidade'!$I$19&lt;&gt;"intervalo","-",IF($E$10="Risco do Consumidor",$E$8-D837*$K$8,$E$8+D837*$K$8))</f>
        <v>105.47712573291865</v>
      </c>
      <c r="G837" s="72">
        <f t="shared" ca="1" si="37"/>
        <v>5.0017749606689352E-2</v>
      </c>
      <c r="H837" s="72">
        <f t="shared" ca="1" si="38"/>
        <v>5.0017758719611193E-2</v>
      </c>
      <c r="I837" s="72">
        <f t="shared" ca="1" si="39"/>
        <v>5.0017754163150269E-2</v>
      </c>
    </row>
    <row r="838" spans="3:9">
      <c r="C838" s="70">
        <v>823</v>
      </c>
      <c r="D838" s="73">
        <f ca="1">IF('Avaliacao de Conformidade'!$I$19&lt;&gt;"intervalo","-",IF(ABS($E$11-I836)&lt;=ABS($E$11-I837),D836+(RAND()-0.5)*$M$17/C838,D837+(RAND()-0.5)*$M$17/C838))</f>
        <v>1.6447173200757952</v>
      </c>
      <c r="E838" s="87">
        <f ca="1">IF('Avaliacao de Conformidade'!$I$19&lt;&gt;"intervalo","-",IF($E$10="Risco do Consumidor",$E$7+D838*$K$7,$E$7-D838*$K$7))</f>
        <v>93.700613970170537</v>
      </c>
      <c r="F838" s="87">
        <f ca="1">IF('Avaliacao de Conformidade'!$I$19&lt;&gt;"intervalo","-",IF($E$10="Risco do Consumidor",$E$8-D838*$K$8,$E$8+D838*$K$8))</f>
        <v>105.47702736979156</v>
      </c>
      <c r="G838" s="72">
        <f t="shared" ca="1" si="37"/>
        <v>5.0014059673149217E-2</v>
      </c>
      <c r="H838" s="72">
        <f t="shared" ca="1" si="38"/>
        <v>5.0014068787960039E-2</v>
      </c>
      <c r="I838" s="72">
        <f t="shared" ca="1" si="39"/>
        <v>5.0014064230554628E-2</v>
      </c>
    </row>
    <row r="839" spans="3:9">
      <c r="C839" s="70">
        <v>824</v>
      </c>
      <c r="D839" s="73">
        <f ca="1">IF('Avaliacao de Conformidade'!$I$19&lt;&gt;"intervalo","-",IF(ABS($E$11-I837)&lt;=ABS($E$11-I838),D837+(RAND()-0.5)*$M$17/C839,D838+(RAND()-0.5)*$M$17/C839))</f>
        <v>1.6446684844133774</v>
      </c>
      <c r="E839" s="87">
        <f ca="1">IF('Avaliacao de Conformidade'!$I$19&lt;&gt;"intervalo","-",IF($E$10="Risco do Consumidor",$E$7+D839*$K$7,$E$7-D839*$K$7))</f>
        <v>93.700504089930092</v>
      </c>
      <c r="F839" s="87">
        <f ca="1">IF('Avaliacao de Conformidade'!$I$19&lt;&gt;"intervalo","-",IF($E$10="Risco do Consumidor",$E$8-D839*$K$8,$E$8+D839*$K$8))</f>
        <v>105.47716166786321</v>
      </c>
      <c r="G839" s="72">
        <f t="shared" ca="1" si="37"/>
        <v>5.0019097702122553E-2</v>
      </c>
      <c r="H839" s="72">
        <f t="shared" ca="1" si="38"/>
        <v>5.0019106814353849E-2</v>
      </c>
      <c r="I839" s="72">
        <f t="shared" ca="1" si="39"/>
        <v>5.0019102258238204E-2</v>
      </c>
    </row>
    <row r="840" spans="3:9">
      <c r="C840" s="70">
        <v>825</v>
      </c>
      <c r="D840" s="73">
        <f ca="1">IF('Avaliacao de Conformidade'!$I$19&lt;&gt;"intervalo","-",IF(ABS($E$11-I838)&lt;=ABS($E$11-I839),D838+(RAND()-0.5)*$M$17/C840,D839+(RAND()-0.5)*$M$17/C840))</f>
        <v>1.6446776521393984</v>
      </c>
      <c r="E840" s="87">
        <f ca="1">IF('Avaliacao de Conformidade'!$I$19&lt;&gt;"intervalo","-",IF($E$10="Risco do Consumidor",$E$7+D840*$K$7,$E$7-D840*$K$7))</f>
        <v>93.700524717313641</v>
      </c>
      <c r="F840" s="87">
        <f ca="1">IF('Avaliacao de Conformidade'!$I$19&lt;&gt;"intervalo","-",IF($E$10="Risco do Consumidor",$E$8-D840*$K$8,$E$8+D840*$K$8))</f>
        <v>105.47713645661665</v>
      </c>
      <c r="G840" s="72">
        <f t="shared" ca="1" si="37"/>
        <v>5.0018151901989993E-2</v>
      </c>
      <c r="H840" s="72">
        <f t="shared" ca="1" si="38"/>
        <v>5.0018161014705298E-2</v>
      </c>
      <c r="I840" s="72">
        <f t="shared" ca="1" si="39"/>
        <v>5.0018156458347646E-2</v>
      </c>
    </row>
    <row r="841" spans="3:9">
      <c r="C841" s="70">
        <v>826</v>
      </c>
      <c r="D841" s="73">
        <f ca="1">IF('Avaliacao de Conformidade'!$I$19&lt;&gt;"intervalo","-",IF(ABS($E$11-I839)&lt;=ABS($E$11-I840),D839+(RAND()-0.5)*$M$17/C841,D840+(RAND()-0.5)*$M$17/C841))</f>
        <v>1.6445787617543297</v>
      </c>
      <c r="E841" s="87">
        <f ca="1">IF('Avaliacao de Conformidade'!$I$19&lt;&gt;"intervalo","-",IF($E$10="Risco do Consumidor",$E$7+D841*$K$7,$E$7-D841*$K$7))</f>
        <v>93.700302213947239</v>
      </c>
      <c r="F841" s="87">
        <f ca="1">IF('Avaliacao de Conformidade'!$I$19&lt;&gt;"intervalo","-",IF($E$10="Risco do Consumidor",$E$8-D841*$K$8,$E$8+D841*$K$8))</f>
        <v>105.47740840517559</v>
      </c>
      <c r="G841" s="72">
        <f t="shared" ca="1" si="37"/>
        <v>5.0028354807290301E-2</v>
      </c>
      <c r="H841" s="72">
        <f t="shared" ca="1" si="38"/>
        <v>5.0028363914784497E-2</v>
      </c>
      <c r="I841" s="72">
        <f t="shared" ca="1" si="39"/>
        <v>5.0028359361037403E-2</v>
      </c>
    </row>
    <row r="842" spans="3:9">
      <c r="C842" s="70">
        <v>827</v>
      </c>
      <c r="D842" s="73">
        <f ca="1">IF('Avaliacao de Conformidade'!$I$19&lt;&gt;"intervalo","-",IF(ABS($E$11-I840)&lt;=ABS($E$11-I841),D840+(RAND()-0.5)*$M$17/C842,D841+(RAND()-0.5)*$M$17/C842))</f>
        <v>1.6445603835393905</v>
      </c>
      <c r="E842" s="87">
        <f ca="1">IF('Avaliacao de Conformidade'!$I$19&lt;&gt;"intervalo","-",IF($E$10="Risco do Consumidor",$E$7+D842*$K$7,$E$7-D842*$K$7))</f>
        <v>93.700260862963631</v>
      </c>
      <c r="F842" s="87">
        <f ca="1">IF('Avaliacao de Conformidade'!$I$19&lt;&gt;"intervalo","-",IF($E$10="Risco do Consumidor",$E$8-D842*$K$8,$E$8+D842*$K$8))</f>
        <v>105.47745894526668</v>
      </c>
      <c r="G842" s="72">
        <f t="shared" ca="1" si="37"/>
        <v>5.003025114199363E-2</v>
      </c>
      <c r="H842" s="72">
        <f t="shared" ca="1" si="38"/>
        <v>5.0030260248517755E-2</v>
      </c>
      <c r="I842" s="72">
        <f t="shared" ca="1" si="39"/>
        <v>5.0030255695255696E-2</v>
      </c>
    </row>
    <row r="843" spans="3:9">
      <c r="C843" s="70">
        <v>828</v>
      </c>
      <c r="D843" s="73">
        <f ca="1">IF('Avaliacao de Conformidade'!$I$19&lt;&gt;"intervalo","-",IF(ABS($E$11-I841)&lt;=ABS($E$11-I842),D841+(RAND()-0.5)*$M$17/C843,D842+(RAND()-0.5)*$M$17/C843))</f>
        <v>1.64447667483129</v>
      </c>
      <c r="E843" s="87">
        <f ca="1">IF('Avaliacao de Conformidade'!$I$19&lt;&gt;"intervalo","-",IF($E$10="Risco do Consumidor",$E$7+D843*$K$7,$E$7-D843*$K$7))</f>
        <v>93.700072518370405</v>
      </c>
      <c r="F843" s="87">
        <f ca="1">IF('Avaliacao de Conformidade'!$I$19&lt;&gt;"intervalo","-",IF($E$10="Risco do Consumidor",$E$8-D843*$K$8,$E$8+D843*$K$8))</f>
        <v>105.47768914421395</v>
      </c>
      <c r="G843" s="72">
        <f t="shared" ca="1" si="37"/>
        <v>5.0038889252628463E-2</v>
      </c>
      <c r="H843" s="72">
        <f t="shared" ca="1" si="38"/>
        <v>5.0038898354735489E-2</v>
      </c>
      <c r="I843" s="72">
        <f t="shared" ca="1" si="39"/>
        <v>5.0038893803681976E-2</v>
      </c>
    </row>
    <row r="844" spans="3:9">
      <c r="C844" s="70">
        <v>829</v>
      </c>
      <c r="D844" s="73">
        <f ca="1">IF('Avaliacao de Conformidade'!$I$19&lt;&gt;"intervalo","-",IF(ABS($E$11-I842)&lt;=ABS($E$11-I843),D842+(RAND()-0.5)*$M$17/C844,D843+(RAND()-0.5)*$M$17/C844))</f>
        <v>1.6444731204045266</v>
      </c>
      <c r="E844" s="87">
        <f ca="1">IF('Avaliacao de Conformidade'!$I$19&lt;&gt;"intervalo","-",IF($E$10="Risco do Consumidor",$E$7+D844*$K$7,$E$7-D844*$K$7))</f>
        <v>93.700064520910189</v>
      </c>
      <c r="F844" s="87">
        <f ca="1">IF('Avaliacao de Conformidade'!$I$19&lt;&gt;"intervalo","-",IF($E$10="Risco do Consumidor",$E$8-D844*$K$8,$E$8+D844*$K$8))</f>
        <v>105.47769891888755</v>
      </c>
      <c r="G844" s="72">
        <f t="shared" ca="1" si="37"/>
        <v>5.0039256069121268E-2</v>
      </c>
      <c r="H844" s="72">
        <f t="shared" ca="1" si="38"/>
        <v>5.0039265171040813E-2</v>
      </c>
      <c r="I844" s="72">
        <f t="shared" ca="1" si="39"/>
        <v>5.0039260620081044E-2</v>
      </c>
    </row>
    <row r="845" spans="3:9">
      <c r="C845" s="70">
        <v>830</v>
      </c>
      <c r="D845" s="73">
        <f ca="1">IF('Avaliacao de Conformidade'!$I$19&lt;&gt;"intervalo","-",IF(ABS($E$11-I843)&lt;=ABS($E$11-I844),D843+(RAND()-0.5)*$M$17/C845,D844+(RAND()-0.5)*$M$17/C845))</f>
        <v>1.6443563820318754</v>
      </c>
      <c r="E845" s="87">
        <f ca="1">IF('Avaliacao de Conformidade'!$I$19&lt;&gt;"intervalo","-",IF($E$10="Risco do Consumidor",$E$7+D845*$K$7,$E$7-D845*$K$7))</f>
        <v>93.699801859571721</v>
      </c>
      <c r="F845" s="87">
        <f ca="1">IF('Avaliacao de Conformidade'!$I$19&lt;&gt;"intervalo","-",IF($E$10="Risco do Consumidor",$E$8-D845*$K$8,$E$8+D845*$K$8))</f>
        <v>105.47801994941234</v>
      </c>
      <c r="G845" s="72">
        <f t="shared" ca="1" si="37"/>
        <v>5.0051304649359911E-2</v>
      </c>
      <c r="H845" s="72">
        <f t="shared" ca="1" si="38"/>
        <v>5.0051313745122748E-2</v>
      </c>
      <c r="I845" s="72">
        <f t="shared" ca="1" si="39"/>
        <v>5.005130919724133E-2</v>
      </c>
    </row>
    <row r="846" spans="3:9">
      <c r="C846" s="70">
        <v>831</v>
      </c>
      <c r="D846" s="73">
        <f ca="1">IF('Avaliacao de Conformidade'!$I$19&lt;&gt;"intervalo","-",IF(ABS($E$11-I844)&lt;=ABS($E$11-I845),D844+(RAND()-0.5)*$M$17/C846,D845+(RAND()-0.5)*$M$17/C846))</f>
        <v>1.6445723724143897</v>
      </c>
      <c r="E846" s="87">
        <f ca="1">IF('Avaliacao de Conformidade'!$I$19&lt;&gt;"intervalo","-",IF($E$10="Risco do Consumidor",$E$7+D846*$K$7,$E$7-D846*$K$7))</f>
        <v>93.700287837932379</v>
      </c>
      <c r="F846" s="87">
        <f ca="1">IF('Avaliacao de Conformidade'!$I$19&lt;&gt;"intervalo","-",IF($E$10="Risco do Consumidor",$E$8-D846*$K$8,$E$8+D846*$K$8))</f>
        <v>105.47742597586043</v>
      </c>
      <c r="G846" s="72">
        <f t="shared" ca="1" si="37"/>
        <v>5.0029014077390903E-2</v>
      </c>
      <c r="H846" s="72">
        <f t="shared" ca="1" si="38"/>
        <v>5.0029023184547841E-2</v>
      </c>
      <c r="I846" s="72">
        <f t="shared" ca="1" si="39"/>
        <v>5.0029018630969369E-2</v>
      </c>
    </row>
    <row r="847" spans="3:9">
      <c r="C847" s="70">
        <v>832</v>
      </c>
      <c r="D847" s="73">
        <f ca="1">IF('Avaliacao de Conformidade'!$I$19&lt;&gt;"intervalo","-",IF(ABS($E$11-I845)&lt;=ABS($E$11-I846),D845+(RAND()-0.5)*$M$17/C847,D846+(RAND()-0.5)*$M$17/C847))</f>
        <v>1.6444790710869528</v>
      </c>
      <c r="E847" s="87">
        <f ca="1">IF('Avaliacao de Conformidade'!$I$19&lt;&gt;"intervalo","-",IF($E$10="Risco do Consumidor",$E$7+D847*$K$7,$E$7-D847*$K$7))</f>
        <v>93.700077909945648</v>
      </c>
      <c r="F847" s="87">
        <f ca="1">IF('Avaliacao de Conformidade'!$I$19&lt;&gt;"intervalo","-",IF($E$10="Risco do Consumidor",$E$8-D847*$K$8,$E$8+D847*$K$8))</f>
        <v>105.47768255451088</v>
      </c>
      <c r="G847" s="72">
        <f t="shared" ca="1" si="37"/>
        <v>5.0038641960489315E-2</v>
      </c>
      <c r="H847" s="72">
        <f t="shared" ca="1" si="38"/>
        <v>5.0038651062722705E-2</v>
      </c>
      <c r="I847" s="72">
        <f t="shared" ca="1" si="39"/>
        <v>5.0038646511606014E-2</v>
      </c>
    </row>
    <row r="848" spans="3:9">
      <c r="C848" s="70">
        <v>833</v>
      </c>
      <c r="D848" s="73">
        <f ca="1">IF('Avaliacao de Conformidade'!$I$19&lt;&gt;"intervalo","-",IF(ABS($E$11-I846)&lt;=ABS($E$11-I847),D846+(RAND()-0.5)*$M$17/C848,D847+(RAND()-0.5)*$M$17/C848))</f>
        <v>1.644465576432169</v>
      </c>
      <c r="E848" s="87">
        <f ca="1">IF('Avaliacao de Conformidade'!$I$19&lt;&gt;"intervalo","-",IF($E$10="Risco do Consumidor",$E$7+D848*$K$7,$E$7-D848*$K$7))</f>
        <v>93.700047546972385</v>
      </c>
      <c r="F848" s="87">
        <f ca="1">IF('Avaliacao de Conformidade'!$I$19&lt;&gt;"intervalo","-",IF($E$10="Risco do Consumidor",$E$8-D848*$K$8,$E$8+D848*$K$8))</f>
        <v>105.47771966481153</v>
      </c>
      <c r="G848" s="72">
        <f t="shared" ref="G848:G911" ca="1" si="40">IF(E848="-","-",IF($G$13="Risco do Consumidor",_xlfn.NORM.DIST($E$7,E848,$K$7,TRUE)+(1-_xlfn.NORM.DIST($E$8,E848,$K$7,TRUE)),(_xlfn.NORM.DIST($E$8,E848,$K$7,TRUE)-_xlfn.NORM.DIST($E$7,E848,$K$7,TRUE))))</f>
        <v>5.0040034613432142E-2</v>
      </c>
      <c r="H848" s="72">
        <f t="shared" ref="H848:H911" ca="1" si="41">IF(F848="-","-",IF($G$13="Risco do Consumidor",_xlfn.NORM.DIST($E$7,F848,$K$8,TRUE)+(1-_xlfn.NORM.DIST($E$8,F848,$K$8,TRUE)),(_xlfn.NORM.DIST($E$8,F848,$K$8,TRUE)-_xlfn.NORM.DIST($E$7,F848,$K$8,TRUE))))</f>
        <v>5.0040043714953505E-2</v>
      </c>
      <c r="I848" s="72">
        <f t="shared" ref="I848:I911" ca="1" si="42">IF(COUNT(G848:H848)=0,"-",AVERAGE(G848:H848))</f>
        <v>5.004003916419282E-2</v>
      </c>
    </row>
    <row r="849" spans="3:9">
      <c r="C849" s="70">
        <v>834</v>
      </c>
      <c r="D849" s="73">
        <f ca="1">IF('Avaliacao de Conformidade'!$I$19&lt;&gt;"intervalo","-",IF(ABS($E$11-I847)&lt;=ABS($E$11-I848),D847+(RAND()-0.5)*$M$17/C849,D848+(RAND()-0.5)*$M$17/C849))</f>
        <v>1.6445160443458942</v>
      </c>
      <c r="E849" s="87">
        <f ca="1">IF('Avaliacao de Conformidade'!$I$19&lt;&gt;"intervalo","-",IF($E$10="Risco do Consumidor",$E$7+D849*$K$7,$E$7-D849*$K$7))</f>
        <v>93.700161099778256</v>
      </c>
      <c r="F849" s="87">
        <f ca="1">IF('Avaliacao de Conformidade'!$I$19&lt;&gt;"intervalo","-",IF($E$10="Risco do Consumidor",$E$8-D849*$K$8,$E$8+D849*$K$8))</f>
        <v>105.4775808780488</v>
      </c>
      <c r="G849" s="72">
        <f t="shared" ca="1" si="40"/>
        <v>5.0034826465982243E-2</v>
      </c>
      <c r="H849" s="72">
        <f t="shared" ca="1" si="41"/>
        <v>5.003483557016624E-2</v>
      </c>
      <c r="I849" s="72">
        <f t="shared" ca="1" si="42"/>
        <v>5.0034831018074238E-2</v>
      </c>
    </row>
    <row r="850" spans="3:9">
      <c r="C850" s="70">
        <v>835</v>
      </c>
      <c r="D850" s="73">
        <f ca="1">IF('Avaliacao de Conformidade'!$I$19&lt;&gt;"intervalo","-",IF(ABS($E$11-I848)&lt;=ABS($E$11-I849),D848+(RAND()-0.5)*$M$17/C850,D849+(RAND()-0.5)*$M$17/C850))</f>
        <v>1.64441979579463</v>
      </c>
      <c r="E850" s="87">
        <f ca="1">IF('Avaliacao de Conformidade'!$I$19&lt;&gt;"intervalo","-",IF($E$10="Risco do Consumidor",$E$7+D850*$K$7,$E$7-D850*$K$7))</f>
        <v>93.699944540537913</v>
      </c>
      <c r="F850" s="87">
        <f ca="1">IF('Avaliacao de Conformidade'!$I$19&lt;&gt;"intervalo","-",IF($E$10="Risco do Consumidor",$E$8-D850*$K$8,$E$8+D850*$K$8))</f>
        <v>105.47784556156476</v>
      </c>
      <c r="G850" s="72">
        <f t="shared" ca="1" si="40"/>
        <v>5.0044759420999473E-2</v>
      </c>
      <c r="H850" s="72">
        <f t="shared" ca="1" si="41"/>
        <v>5.0044768520105733E-2</v>
      </c>
      <c r="I850" s="72">
        <f t="shared" ca="1" si="42"/>
        <v>5.0044763970552603E-2</v>
      </c>
    </row>
    <row r="851" spans="3:9">
      <c r="C851" s="70">
        <v>836</v>
      </c>
      <c r="D851" s="73">
        <f ca="1">IF('Avaliacao de Conformidade'!$I$19&lt;&gt;"intervalo","-",IF(ABS($E$11-I849)&lt;=ABS($E$11-I850),D849+(RAND()-0.5)*$M$17/C851,D850+(RAND()-0.5)*$M$17/C851))</f>
        <v>1.644521892510705</v>
      </c>
      <c r="E851" s="87">
        <f ca="1">IF('Avaliacao de Conformidade'!$I$19&lt;&gt;"intervalo","-",IF($E$10="Risco do Consumidor",$E$7+D851*$K$7,$E$7-D851*$K$7))</f>
        <v>93.70017425814909</v>
      </c>
      <c r="F851" s="87">
        <f ca="1">IF('Avaliacao de Conformidade'!$I$19&lt;&gt;"intervalo","-",IF($E$10="Risco do Consumidor",$E$8-D851*$K$8,$E$8+D851*$K$8))</f>
        <v>105.47756479559555</v>
      </c>
      <c r="G851" s="72">
        <f t="shared" ca="1" si="40"/>
        <v>5.003422297968655E-2</v>
      </c>
      <c r="H851" s="72">
        <f t="shared" ca="1" si="41"/>
        <v>5.0034232084179141E-2</v>
      </c>
      <c r="I851" s="72">
        <f t="shared" ca="1" si="42"/>
        <v>5.0034227531932846E-2</v>
      </c>
    </row>
    <row r="852" spans="3:9">
      <c r="C852" s="70">
        <v>837</v>
      </c>
      <c r="D852" s="73">
        <f ca="1">IF('Avaliacao de Conformidade'!$I$19&lt;&gt;"intervalo","-",IF(ABS($E$11-I850)&lt;=ABS($E$11-I851),D850+(RAND()-0.5)*$M$17/C852,D851+(RAND()-0.5)*$M$17/C852))</f>
        <v>1.6444451299749132</v>
      </c>
      <c r="E852" s="87">
        <f ca="1">IF('Avaliacao de Conformidade'!$I$19&lt;&gt;"intervalo","-",IF($E$10="Risco do Consumidor",$E$7+D852*$K$7,$E$7-D852*$K$7))</f>
        <v>93.700001542443559</v>
      </c>
      <c r="F852" s="87">
        <f ca="1">IF('Avaliacao de Conformidade'!$I$19&lt;&gt;"intervalo","-",IF($E$10="Risco do Consumidor",$E$8-D852*$K$8,$E$8+D852*$K$8))</f>
        <v>105.47777589256899</v>
      </c>
      <c r="G852" s="72">
        <f t="shared" ca="1" si="40"/>
        <v>5.0042144753631924E-2</v>
      </c>
      <c r="H852" s="72">
        <f t="shared" ca="1" si="41"/>
        <v>5.0042153854074706E-2</v>
      </c>
      <c r="I852" s="72">
        <f t="shared" ca="1" si="42"/>
        <v>5.0042149303853312E-2</v>
      </c>
    </row>
    <row r="853" spans="3:9">
      <c r="C853" s="70">
        <v>838</v>
      </c>
      <c r="D853" s="73">
        <f ca="1">IF('Avaliacao de Conformidade'!$I$19&lt;&gt;"intervalo","-",IF(ABS($E$11-I851)&lt;=ABS($E$11-I852),D851+(RAND()-0.5)*$M$17/C853,D852+(RAND()-0.5)*$M$17/C853))</f>
        <v>1.6446047802942183</v>
      </c>
      <c r="E853" s="87">
        <f ca="1">IF('Avaliacao de Conformidade'!$I$19&lt;&gt;"intervalo","-",IF($E$10="Risco do Consumidor",$E$7+D853*$K$7,$E$7-D853*$K$7))</f>
        <v>93.70036075566199</v>
      </c>
      <c r="F853" s="87">
        <f ca="1">IF('Avaliacao de Conformidade'!$I$19&lt;&gt;"intervalo","-",IF($E$10="Risco do Consumidor",$E$8-D853*$K$8,$E$8+D853*$K$8))</f>
        <v>105.4773368541909</v>
      </c>
      <c r="G853" s="72">
        <f t="shared" ca="1" si="40"/>
        <v>5.0025670212563857E-2</v>
      </c>
      <c r="H853" s="72">
        <f t="shared" ca="1" si="41"/>
        <v>5.0025679321431343E-2</v>
      </c>
      <c r="I853" s="72">
        <f t="shared" ca="1" si="42"/>
        <v>5.0025674766997597E-2</v>
      </c>
    </row>
    <row r="854" spans="3:9">
      <c r="C854" s="70">
        <v>839</v>
      </c>
      <c r="D854" s="73">
        <f ca="1">IF('Avaliacao de Conformidade'!$I$19&lt;&gt;"intervalo","-",IF(ABS($E$11-I852)&lt;=ABS($E$11-I853),D852+(RAND()-0.5)*$M$17/C854,D853+(RAND()-0.5)*$M$17/C854))</f>
        <v>1.6446677973125943</v>
      </c>
      <c r="E854" s="87">
        <f ca="1">IF('Avaliacao de Conformidade'!$I$19&lt;&gt;"intervalo","-",IF($E$10="Risco do Consumidor",$E$7+D854*$K$7,$E$7-D854*$K$7))</f>
        <v>93.700502543953334</v>
      </c>
      <c r="F854" s="87">
        <f ca="1">IF('Avaliacao de Conformidade'!$I$19&lt;&gt;"intervalo","-",IF($E$10="Risco do Consumidor",$E$8-D854*$K$8,$E$8+D854*$K$8))</f>
        <v>105.47716355739037</v>
      </c>
      <c r="G854" s="72">
        <f t="shared" ca="1" si="40"/>
        <v>5.0019168588324329E-2</v>
      </c>
      <c r="H854" s="72">
        <f t="shared" ca="1" si="41"/>
        <v>5.0019177700519585E-2</v>
      </c>
      <c r="I854" s="72">
        <f t="shared" ca="1" si="42"/>
        <v>5.0019173144421961E-2</v>
      </c>
    </row>
    <row r="855" spans="3:9">
      <c r="C855" s="70">
        <v>840</v>
      </c>
      <c r="D855" s="73">
        <f ca="1">IF('Avaliacao de Conformidade'!$I$19&lt;&gt;"intervalo","-",IF(ABS($E$11-I853)&lt;=ABS($E$11-I854),D853+(RAND()-0.5)*$M$17/C855,D854+(RAND()-0.5)*$M$17/C855))</f>
        <v>1.6446285084047354</v>
      </c>
      <c r="E855" s="87">
        <f ca="1">IF('Avaliacao de Conformidade'!$I$19&lt;&gt;"intervalo","-",IF($E$10="Risco do Consumidor",$E$7+D855*$K$7,$E$7-D855*$K$7))</f>
        <v>93.700414143910649</v>
      </c>
      <c r="F855" s="87">
        <f ca="1">IF('Avaliacao de Conformidade'!$I$19&lt;&gt;"intervalo","-",IF($E$10="Risco do Consumidor",$E$8-D855*$K$8,$E$8+D855*$K$8))</f>
        <v>105.47727160188698</v>
      </c>
      <c r="G855" s="72">
        <f t="shared" ca="1" si="40"/>
        <v>5.002322204464555E-2</v>
      </c>
      <c r="H855" s="72">
        <f t="shared" ca="1" si="41"/>
        <v>5.0023231154766021E-2</v>
      </c>
      <c r="I855" s="72">
        <f t="shared" ca="1" si="42"/>
        <v>5.0023226599705789E-2</v>
      </c>
    </row>
    <row r="856" spans="3:9">
      <c r="C856" s="70">
        <v>841</v>
      </c>
      <c r="D856" s="73">
        <f ca="1">IF('Avaliacao de Conformidade'!$I$19&lt;&gt;"intervalo","-",IF(ABS($E$11-I854)&lt;=ABS($E$11-I855),D854+(RAND()-0.5)*$M$17/C856,D855+(RAND()-0.5)*$M$17/C856))</f>
        <v>1.6446686836426925</v>
      </c>
      <c r="E856" s="87">
        <f ca="1">IF('Avaliacao de Conformidade'!$I$19&lt;&gt;"intervalo","-",IF($E$10="Risco do Consumidor",$E$7+D856*$K$7,$E$7-D856*$K$7))</f>
        <v>93.700504538196057</v>
      </c>
      <c r="F856" s="87">
        <f ca="1">IF('Avaliacao de Conformidade'!$I$19&lt;&gt;"intervalo","-",IF($E$10="Risco do Consumidor",$E$8-D856*$K$8,$E$8+D856*$K$8))</f>
        <v>105.4771611199826</v>
      </c>
      <c r="G856" s="72">
        <f t="shared" ca="1" si="40"/>
        <v>5.0019077148224608E-2</v>
      </c>
      <c r="H856" s="72">
        <f t="shared" ca="1" si="41"/>
        <v>5.001908626046668E-2</v>
      </c>
      <c r="I856" s="72">
        <f t="shared" ca="1" si="42"/>
        <v>5.0019081704345644E-2</v>
      </c>
    </row>
    <row r="857" spans="3:9">
      <c r="C857" s="70">
        <v>842</v>
      </c>
      <c r="D857" s="73">
        <f ca="1">IF('Avaliacao de Conformidade'!$I$19&lt;&gt;"intervalo","-",IF(ABS($E$11-I855)&lt;=ABS($E$11-I856),D855+(RAND()-0.5)*$M$17/C857,D856+(RAND()-0.5)*$M$17/C857))</f>
        <v>1.6445977152874292</v>
      </c>
      <c r="E857" s="87">
        <f ca="1">IF('Avaliacao de Conformidade'!$I$19&lt;&gt;"intervalo","-",IF($E$10="Risco do Consumidor",$E$7+D857*$K$7,$E$7-D857*$K$7))</f>
        <v>93.700344859396722</v>
      </c>
      <c r="F857" s="87">
        <f ca="1">IF('Avaliacao de Conformidade'!$I$19&lt;&gt;"intervalo","-",IF($E$10="Risco do Consumidor",$E$8-D857*$K$8,$E$8+D857*$K$8))</f>
        <v>105.47735628295958</v>
      </c>
      <c r="G857" s="72">
        <f t="shared" ca="1" si="40"/>
        <v>5.0026399169086307E-2</v>
      </c>
      <c r="H857" s="72">
        <f t="shared" ca="1" si="41"/>
        <v>5.0026408277581487E-2</v>
      </c>
      <c r="I857" s="72">
        <f t="shared" ca="1" si="42"/>
        <v>5.0026403723333897E-2</v>
      </c>
    </row>
    <row r="858" spans="3:9">
      <c r="C858" s="70">
        <v>843</v>
      </c>
      <c r="D858" s="73">
        <f ca="1">IF('Avaliacao de Conformidade'!$I$19&lt;&gt;"intervalo","-",IF(ABS($E$11-I856)&lt;=ABS($E$11-I857),D856+(RAND()-0.5)*$M$17/C858,D857+(RAND()-0.5)*$M$17/C858))</f>
        <v>1.644774406217371</v>
      </c>
      <c r="E858" s="87">
        <f ca="1">IF('Avaliacao de Conformidade'!$I$19&lt;&gt;"intervalo","-",IF($E$10="Risco do Consumidor",$E$7+D858*$K$7,$E$7-D858*$K$7))</f>
        <v>93.70074241398909</v>
      </c>
      <c r="F858" s="87">
        <f ca="1">IF('Avaliacao de Conformidade'!$I$19&lt;&gt;"intervalo","-",IF($E$10="Risco do Consumidor",$E$8-D858*$K$8,$E$8+D858*$K$8))</f>
        <v>105.47687038290223</v>
      </c>
      <c r="G858" s="72">
        <f t="shared" ca="1" si="40"/>
        <v>5.0008171013707942E-2</v>
      </c>
      <c r="H858" s="72">
        <f t="shared" ca="1" si="41"/>
        <v>5.0008180131535761E-2</v>
      </c>
      <c r="I858" s="72">
        <f t="shared" ca="1" si="42"/>
        <v>5.0008175572621855E-2</v>
      </c>
    </row>
    <row r="859" spans="3:9">
      <c r="C859" s="70">
        <v>844</v>
      </c>
      <c r="D859" s="73">
        <f ca="1">IF('Avaliacao de Conformidade'!$I$19&lt;&gt;"intervalo","-",IF(ABS($E$11-I857)&lt;=ABS($E$11-I858),D857+(RAND()-0.5)*$M$17/C859,D858+(RAND()-0.5)*$M$17/C859))</f>
        <v>1.6448908288053432</v>
      </c>
      <c r="E859" s="87">
        <f ca="1">IF('Avaliacao de Conformidade'!$I$19&lt;&gt;"intervalo","-",IF($E$10="Risco do Consumidor",$E$7+D859*$K$7,$E$7-D859*$K$7))</f>
        <v>93.701004364812022</v>
      </c>
      <c r="F859" s="87">
        <f ca="1">IF('Avaliacao de Conformidade'!$I$19&lt;&gt;"intervalo","-",IF($E$10="Risco do Consumidor",$E$8-D859*$K$8,$E$8+D859*$K$8))</f>
        <v>105.4765502207853</v>
      </c>
      <c r="G859" s="72">
        <f t="shared" ca="1" si="40"/>
        <v>4.9996163280585357E-2</v>
      </c>
      <c r="H859" s="72">
        <f t="shared" ca="1" si="41"/>
        <v>4.999617240456676E-2</v>
      </c>
      <c r="I859" s="72">
        <f t="shared" ca="1" si="42"/>
        <v>4.9996167842576059E-2</v>
      </c>
    </row>
    <row r="860" spans="3:9">
      <c r="C860" s="70">
        <v>845</v>
      </c>
      <c r="D860" s="73">
        <f ca="1">IF('Avaliacao de Conformidade'!$I$19&lt;&gt;"intervalo","-",IF(ABS($E$11-I858)&lt;=ABS($E$11-I859),D858+(RAND()-0.5)*$M$17/C860,D859+(RAND()-0.5)*$M$17/C860))</f>
        <v>1.6448552018577354</v>
      </c>
      <c r="E860" s="87">
        <f ca="1">IF('Avaliacao de Conformidade'!$I$19&lt;&gt;"intervalo","-",IF($E$10="Risco do Consumidor",$E$7+D860*$K$7,$E$7-D860*$K$7))</f>
        <v>93.700924204179898</v>
      </c>
      <c r="F860" s="87">
        <f ca="1">IF('Avaliacao de Conformidade'!$I$19&lt;&gt;"intervalo","-",IF($E$10="Risco do Consumidor",$E$8-D860*$K$8,$E$8+D860*$K$8))</f>
        <v>105.47664819489123</v>
      </c>
      <c r="G860" s="72">
        <f t="shared" ca="1" si="40"/>
        <v>4.9999837571462459E-2</v>
      </c>
      <c r="H860" s="72">
        <f t="shared" ca="1" si="41"/>
        <v>4.9999846693560161E-2</v>
      </c>
      <c r="I860" s="72">
        <f t="shared" ca="1" si="42"/>
        <v>4.999984213251131E-2</v>
      </c>
    </row>
    <row r="861" spans="3:9">
      <c r="C861" s="70">
        <v>846</v>
      </c>
      <c r="D861" s="73">
        <f ca="1">IF('Avaliacao de Conformidade'!$I$19&lt;&gt;"intervalo","-",IF(ABS($E$11-I859)&lt;=ABS($E$11-I860),D859+(RAND()-0.5)*$M$17/C861,D860+(RAND()-0.5)*$M$17/C861))</f>
        <v>1.6449407635751574</v>
      </c>
      <c r="E861" s="87">
        <f ca="1">IF('Avaliacao de Conformidade'!$I$19&lt;&gt;"intervalo","-",IF($E$10="Risco do Consumidor",$E$7+D861*$K$7,$E$7-D861*$K$7))</f>
        <v>93.701116718044105</v>
      </c>
      <c r="F861" s="87">
        <f ca="1">IF('Avaliacao de Conformidade'!$I$19&lt;&gt;"intervalo","-",IF($E$10="Risco do Consumidor",$E$8-D861*$K$8,$E$8+D861*$K$8))</f>
        <v>105.47641290016831</v>
      </c>
      <c r="G861" s="72">
        <f t="shared" ca="1" si="40"/>
        <v>4.9991013752746651E-2</v>
      </c>
      <c r="H861" s="72">
        <f t="shared" ca="1" si="41"/>
        <v>4.9991022879369289E-2</v>
      </c>
      <c r="I861" s="72">
        <f t="shared" ca="1" si="42"/>
        <v>4.999101831605797E-2</v>
      </c>
    </row>
    <row r="862" spans="3:9">
      <c r="C862" s="70">
        <v>847</v>
      </c>
      <c r="D862" s="73">
        <f ca="1">IF('Avaliacao de Conformidade'!$I$19&lt;&gt;"intervalo","-",IF(ABS($E$11-I860)&lt;=ABS($E$11-I861),D860+(RAND()-0.5)*$M$17/C862,D861+(RAND()-0.5)*$M$17/C862))</f>
        <v>1.6447780566156871</v>
      </c>
      <c r="E862" s="87">
        <f ca="1">IF('Avaliacao de Conformidade'!$I$19&lt;&gt;"intervalo","-",IF($E$10="Risco do Consumidor",$E$7+D862*$K$7,$E$7-D862*$K$7))</f>
        <v>93.70075062738529</v>
      </c>
      <c r="F862" s="87">
        <f ca="1">IF('Avaliacao de Conformidade'!$I$19&lt;&gt;"intervalo","-",IF($E$10="Risco do Consumidor",$E$8-D862*$K$8,$E$8+D862*$K$8))</f>
        <v>105.47686034430686</v>
      </c>
      <c r="G862" s="72">
        <f t="shared" ca="1" si="40"/>
        <v>5.0007794479610325E-2</v>
      </c>
      <c r="H862" s="72">
        <f t="shared" ca="1" si="41"/>
        <v>5.000780359763022E-2</v>
      </c>
      <c r="I862" s="72">
        <f t="shared" ca="1" si="42"/>
        <v>5.0007799038620272E-2</v>
      </c>
    </row>
    <row r="863" spans="3:9">
      <c r="C863" s="70">
        <v>848</v>
      </c>
      <c r="D863" s="73">
        <f ca="1">IF('Avaliacao de Conformidade'!$I$19&lt;&gt;"intervalo","-",IF(ABS($E$11-I861)&lt;=ABS($E$11-I862),D861+(RAND()-0.5)*$M$17/C863,D862+(RAND()-0.5)*$M$17/C863))</f>
        <v>1.6448473032946651</v>
      </c>
      <c r="E863" s="87">
        <f ca="1">IF('Avaliacao de Conformidade'!$I$19&lt;&gt;"intervalo","-",IF($E$10="Risco do Consumidor",$E$7+D863*$K$7,$E$7-D863*$K$7))</f>
        <v>93.700906432412992</v>
      </c>
      <c r="F863" s="87">
        <f ca="1">IF('Avaliacao de Conformidade'!$I$19&lt;&gt;"intervalo","-",IF($E$10="Risco do Consumidor",$E$8-D863*$K$8,$E$8+D863*$K$8))</f>
        <v>105.47666991593967</v>
      </c>
      <c r="G863" s="72">
        <f t="shared" ca="1" si="40"/>
        <v>5.0000652198004168E-2</v>
      </c>
      <c r="H863" s="72">
        <f t="shared" ca="1" si="41"/>
        <v>5.0000661319684343E-2</v>
      </c>
      <c r="I863" s="72">
        <f t="shared" ca="1" si="42"/>
        <v>5.0000656758844256E-2</v>
      </c>
    </row>
    <row r="864" spans="3:9">
      <c r="C864" s="70">
        <v>849</v>
      </c>
      <c r="D864" s="73">
        <f ca="1">IF('Avaliacao de Conformidade'!$I$19&lt;&gt;"intervalo","-",IF(ABS($E$11-I862)&lt;=ABS($E$11-I863),D862+(RAND()-0.5)*$M$17/C864,D863+(RAND()-0.5)*$M$17/C864))</f>
        <v>1.6449204985289754</v>
      </c>
      <c r="E864" s="87">
        <f ca="1">IF('Avaliacao de Conformidade'!$I$19&lt;&gt;"intervalo","-",IF($E$10="Risco do Consumidor",$E$7+D864*$K$7,$E$7-D864*$K$7))</f>
        <v>93.701071121690191</v>
      </c>
      <c r="F864" s="87">
        <f ca="1">IF('Avaliacao de Conformidade'!$I$19&lt;&gt;"intervalo","-",IF($E$10="Risco do Consumidor",$E$8-D864*$K$8,$E$8+D864*$K$8))</f>
        <v>105.47646862904531</v>
      </c>
      <c r="G864" s="72">
        <f t="shared" ca="1" si="40"/>
        <v>4.9993103536546075E-2</v>
      </c>
      <c r="H864" s="72">
        <f t="shared" ca="1" si="41"/>
        <v>4.9993112662096627E-2</v>
      </c>
      <c r="I864" s="72">
        <f t="shared" ca="1" si="42"/>
        <v>4.9993108099321351E-2</v>
      </c>
    </row>
    <row r="865" spans="3:9">
      <c r="C865" s="70">
        <v>850</v>
      </c>
      <c r="D865" s="73">
        <f ca="1">IF('Avaliacao de Conformidade'!$I$19&lt;&gt;"intervalo","-",IF(ABS($E$11-I863)&lt;=ABS($E$11-I864),D863+(RAND()-0.5)*$M$17/C865,D864+(RAND()-0.5)*$M$17/C865))</f>
        <v>1.6449338822955986</v>
      </c>
      <c r="E865" s="87">
        <f ca="1">IF('Avaliacao de Conformidade'!$I$19&lt;&gt;"intervalo","-",IF($E$10="Risco do Consumidor",$E$7+D865*$K$7,$E$7-D865*$K$7))</f>
        <v>93.701101235165098</v>
      </c>
      <c r="F865" s="87">
        <f ca="1">IF('Avaliacao de Conformidade'!$I$19&lt;&gt;"intervalo","-",IF($E$10="Risco do Consumidor",$E$8-D865*$K$8,$E$8+D865*$K$8))</f>
        <v>105.47643182368711</v>
      </c>
      <c r="G865" s="72">
        <f t="shared" ca="1" si="40"/>
        <v>4.9991723360221389E-2</v>
      </c>
      <c r="H865" s="72">
        <f t="shared" ca="1" si="41"/>
        <v>4.9991732486480298E-2</v>
      </c>
      <c r="I865" s="72">
        <f t="shared" ca="1" si="42"/>
        <v>4.999172792335084E-2</v>
      </c>
    </row>
    <row r="866" spans="3:9">
      <c r="C866" s="70">
        <v>851</v>
      </c>
      <c r="D866" s="73">
        <f ca="1">IF('Avaliacao de Conformidade'!$I$19&lt;&gt;"intervalo","-",IF(ABS($E$11-I864)&lt;=ABS($E$11-I865),D864+(RAND()-0.5)*$M$17/C866,D865+(RAND()-0.5)*$M$17/C866))</f>
        <v>1.6449014671066085</v>
      </c>
      <c r="E866" s="87">
        <f ca="1">IF('Avaliacao de Conformidade'!$I$19&lt;&gt;"intervalo","-",IF($E$10="Risco do Consumidor",$E$7+D866*$K$7,$E$7-D866*$K$7))</f>
        <v>93.701028300989876</v>
      </c>
      <c r="F866" s="87">
        <f ca="1">IF('Avaliacao de Conformidade'!$I$19&lt;&gt;"intervalo","-",IF($E$10="Risco do Consumidor",$E$8-D866*$K$8,$E$8+D866*$K$8))</f>
        <v>105.47652096545683</v>
      </c>
      <c r="G866" s="72">
        <f t="shared" ca="1" si="40"/>
        <v>4.9995066169308093E-2</v>
      </c>
      <c r="H866" s="72">
        <f t="shared" ca="1" si="41"/>
        <v>4.9995075293852748E-2</v>
      </c>
      <c r="I866" s="72">
        <f t="shared" ca="1" si="42"/>
        <v>4.9995070731580424E-2</v>
      </c>
    </row>
    <row r="867" spans="3:9">
      <c r="C867" s="70">
        <v>852</v>
      </c>
      <c r="D867" s="73">
        <f ca="1">IF('Avaliacao de Conformidade'!$I$19&lt;&gt;"intervalo","-",IF(ABS($E$11-I865)&lt;=ABS($E$11-I866),D865+(RAND()-0.5)*$M$17/C867,D866+(RAND()-0.5)*$M$17/C867))</f>
        <v>1.6450092882856768</v>
      </c>
      <c r="E867" s="87">
        <f ca="1">IF('Avaliacao de Conformidade'!$I$19&lt;&gt;"intervalo","-",IF($E$10="Risco do Consumidor",$E$7+D867*$K$7,$E$7-D867*$K$7))</f>
        <v>93.701270898642775</v>
      </c>
      <c r="F867" s="87">
        <f ca="1">IF('Avaliacao de Conformidade'!$I$19&lt;&gt;"intervalo","-",IF($E$10="Risco do Consumidor",$E$8-D867*$K$8,$E$8+D867*$K$8))</f>
        <v>105.47622445721439</v>
      </c>
      <c r="G867" s="72">
        <f t="shared" ca="1" si="40"/>
        <v>4.9983947823986123E-2</v>
      </c>
      <c r="H867" s="72">
        <f t="shared" ca="1" si="41"/>
        <v>4.9983956954234049E-2</v>
      </c>
      <c r="I867" s="72">
        <f t="shared" ca="1" si="42"/>
        <v>4.998395238911009E-2</v>
      </c>
    </row>
    <row r="868" spans="3:9">
      <c r="C868" s="70">
        <v>853</v>
      </c>
      <c r="D868" s="73">
        <f ca="1">IF('Avaliacao de Conformidade'!$I$19&lt;&gt;"intervalo","-",IF(ABS($E$11-I866)&lt;=ABS($E$11-I867),D866+(RAND()-0.5)*$M$17/C868,D867+(RAND()-0.5)*$M$17/C868))</f>
        <v>1.6448794845001877</v>
      </c>
      <c r="E868" s="87">
        <f ca="1">IF('Avaliacao de Conformidade'!$I$19&lt;&gt;"intervalo","-",IF($E$10="Risco do Consumidor",$E$7+D868*$K$7,$E$7-D868*$K$7))</f>
        <v>93.700978840125416</v>
      </c>
      <c r="F868" s="87">
        <f ca="1">IF('Avaliacao de Conformidade'!$I$19&lt;&gt;"intervalo","-",IF($E$10="Risco do Consumidor",$E$8-D868*$K$8,$E$8+D868*$K$8))</f>
        <v>105.47658141762449</v>
      </c>
      <c r="G868" s="72">
        <f t="shared" ca="1" si="40"/>
        <v>4.9997333222085126E-2</v>
      </c>
      <c r="H868" s="72">
        <f t="shared" ca="1" si="41"/>
        <v>4.9997342345466773E-2</v>
      </c>
      <c r="I868" s="72">
        <f t="shared" ca="1" si="42"/>
        <v>4.999733778377595E-2</v>
      </c>
    </row>
    <row r="869" spans="3:9">
      <c r="C869" s="70">
        <v>854</v>
      </c>
      <c r="D869" s="73">
        <f ca="1">IF('Avaliacao de Conformidade'!$I$19&lt;&gt;"intervalo","-",IF(ABS($E$11-I867)&lt;=ABS($E$11-I868),D867+(RAND()-0.5)*$M$17/C869,D868+(RAND()-0.5)*$M$17/C869))</f>
        <v>1.6448140171035373</v>
      </c>
      <c r="E869" s="87">
        <f ca="1">IF('Avaliacao de Conformidade'!$I$19&lt;&gt;"intervalo","-",IF($E$10="Risco do Consumidor",$E$7+D869*$K$7,$E$7-D869*$K$7))</f>
        <v>93.700831538482959</v>
      </c>
      <c r="F869" s="87">
        <f ca="1">IF('Avaliacao de Conformidade'!$I$19&lt;&gt;"intervalo","-",IF($E$10="Risco do Consumidor",$E$8-D869*$K$8,$E$8+D869*$K$8))</f>
        <v>105.47676145296528</v>
      </c>
      <c r="G869" s="72">
        <f t="shared" ca="1" si="40"/>
        <v>5.000408532033139E-2</v>
      </c>
      <c r="H869" s="72">
        <f t="shared" ca="1" si="41"/>
        <v>5.0004094440252465E-2</v>
      </c>
      <c r="I869" s="72">
        <f t="shared" ca="1" si="42"/>
        <v>5.0004089880291924E-2</v>
      </c>
    </row>
    <row r="870" spans="3:9">
      <c r="C870" s="70">
        <v>855</v>
      </c>
      <c r="D870" s="73">
        <f ca="1">IF('Avaliacao de Conformidade'!$I$19&lt;&gt;"intervalo","-",IF(ABS($E$11-I868)&lt;=ABS($E$11-I869),D868+(RAND()-0.5)*$M$17/C870,D869+(RAND()-0.5)*$M$17/C870))</f>
        <v>1.644923967097881</v>
      </c>
      <c r="E870" s="87">
        <f ca="1">IF('Avaliacao de Conformidade'!$I$19&lt;&gt;"intervalo","-",IF($E$10="Risco do Consumidor",$E$7+D870*$K$7,$E$7-D870*$K$7))</f>
        <v>93.701078925970236</v>
      </c>
      <c r="F870" s="87">
        <f ca="1">IF('Avaliacao de Conformidade'!$I$19&lt;&gt;"intervalo","-",IF($E$10="Risco do Consumidor",$E$8-D870*$K$8,$E$8+D870*$K$8))</f>
        <v>105.47645909048083</v>
      </c>
      <c r="G870" s="72">
        <f t="shared" ca="1" si="40"/>
        <v>4.9992745843838005E-2</v>
      </c>
      <c r="H870" s="72">
        <f t="shared" ca="1" si="41"/>
        <v>4.9992754969572631E-2</v>
      </c>
      <c r="I870" s="72">
        <f t="shared" ca="1" si="42"/>
        <v>4.9992750406705318E-2</v>
      </c>
    </row>
    <row r="871" spans="3:9">
      <c r="C871" s="70">
        <v>856</v>
      </c>
      <c r="D871" s="73">
        <f ca="1">IF('Avaliacao de Conformidade'!$I$19&lt;&gt;"intervalo","-",IF(ABS($E$11-I869)&lt;=ABS($E$11-I870),D869+(RAND()-0.5)*$M$17/C871,D870+(RAND()-0.5)*$M$17/C871))</f>
        <v>1.6447805104804305</v>
      </c>
      <c r="E871" s="87">
        <f ca="1">IF('Avaliacao de Conformidade'!$I$19&lt;&gt;"intervalo","-",IF($E$10="Risco do Consumidor",$E$7+D871*$K$7,$E$7-D871*$K$7))</f>
        <v>93.700756148580965</v>
      </c>
      <c r="F871" s="87">
        <f ca="1">IF('Avaliacao de Conformidade'!$I$19&lt;&gt;"intervalo","-",IF($E$10="Risco do Consumidor",$E$8-D871*$K$8,$E$8+D871*$K$8))</f>
        <v>105.47685359617881</v>
      </c>
      <c r="G871" s="72">
        <f t="shared" ca="1" si="40"/>
        <v>5.0007541367749535E-2</v>
      </c>
      <c r="H871" s="72">
        <f t="shared" ca="1" si="41"/>
        <v>5.0007550485899208E-2</v>
      </c>
      <c r="I871" s="72">
        <f t="shared" ca="1" si="42"/>
        <v>5.0007545926824368E-2</v>
      </c>
    </row>
    <row r="872" spans="3:9">
      <c r="C872" s="70">
        <v>857</v>
      </c>
      <c r="D872" s="73">
        <f ca="1">IF('Avaliacao de Conformidade'!$I$19&lt;&gt;"intervalo","-",IF(ABS($E$11-I870)&lt;=ABS($E$11-I871),D870+(RAND()-0.5)*$M$17/C872,D871+(RAND()-0.5)*$M$17/C872))</f>
        <v>1.6449910025014796</v>
      </c>
      <c r="E872" s="87">
        <f ca="1">IF('Avaliacao de Conformidade'!$I$19&lt;&gt;"intervalo","-",IF($E$10="Risco do Consumidor",$E$7+D872*$K$7,$E$7-D872*$K$7))</f>
        <v>93.701229755628333</v>
      </c>
      <c r="F872" s="87">
        <f ca="1">IF('Avaliacao de Conformidade'!$I$19&lt;&gt;"intervalo","-",IF($E$10="Risco do Consumidor",$E$8-D872*$K$8,$E$8+D872*$K$8))</f>
        <v>105.47627474312092</v>
      </c>
      <c r="G872" s="72">
        <f t="shared" ca="1" si="40"/>
        <v>4.9985833285575064E-2</v>
      </c>
      <c r="H872" s="72">
        <f t="shared" ca="1" si="41"/>
        <v>4.9985842414855555E-2</v>
      </c>
      <c r="I872" s="72">
        <f t="shared" ca="1" si="42"/>
        <v>4.9985837850215306E-2</v>
      </c>
    </row>
    <row r="873" spans="3:9">
      <c r="C873" s="70">
        <v>858</v>
      </c>
      <c r="D873" s="73">
        <f ca="1">IF('Avaliacao de Conformidade'!$I$19&lt;&gt;"intervalo","-",IF(ABS($E$11-I871)&lt;=ABS($E$11-I872),D871+(RAND()-0.5)*$M$17/C873,D872+(RAND()-0.5)*$M$17/C873))</f>
        <v>1.6446949390788108</v>
      </c>
      <c r="E873" s="87">
        <f ca="1">IF('Avaliacao de Conformidade'!$I$19&lt;&gt;"intervalo","-",IF($E$10="Risco do Consumidor",$E$7+D873*$K$7,$E$7-D873*$K$7))</f>
        <v>93.700563612927326</v>
      </c>
      <c r="F873" s="87">
        <f ca="1">IF('Avaliacao de Conformidade'!$I$19&lt;&gt;"intervalo","-",IF($E$10="Risco do Consumidor",$E$8-D873*$K$8,$E$8+D873*$K$8))</f>
        <v>105.47708891753327</v>
      </c>
      <c r="G873" s="72">
        <f t="shared" ca="1" si="40"/>
        <v>5.0016368511663301E-2</v>
      </c>
      <c r="H873" s="72">
        <f t="shared" ca="1" si="41"/>
        <v>5.0016377625291993E-2</v>
      </c>
      <c r="I873" s="72">
        <f t="shared" ca="1" si="42"/>
        <v>5.0016373068477643E-2</v>
      </c>
    </row>
    <row r="874" spans="3:9">
      <c r="C874" s="70">
        <v>859</v>
      </c>
      <c r="D874" s="73">
        <f ca="1">IF('Avaliacao de Conformidade'!$I$19&lt;&gt;"intervalo","-",IF(ABS($E$11-I872)&lt;=ABS($E$11-I873),D872+(RAND()-0.5)*$M$17/C874,D873+(RAND()-0.5)*$M$17/C874))</f>
        <v>1.6450815215814836</v>
      </c>
      <c r="E874" s="87">
        <f ca="1">IF('Avaliacao de Conformidade'!$I$19&lt;&gt;"intervalo","-",IF($E$10="Risco do Consumidor",$E$7+D874*$K$7,$E$7-D874*$K$7))</f>
        <v>93.701433423558342</v>
      </c>
      <c r="F874" s="87">
        <f ca="1">IF('Avaliacao de Conformidade'!$I$19&lt;&gt;"intervalo","-",IF($E$10="Risco do Consumidor",$E$8-D874*$K$8,$E$8+D874*$K$8))</f>
        <v>105.47602581565091</v>
      </c>
      <c r="G874" s="72">
        <f t="shared" ca="1" si="40"/>
        <v>4.9976500346553779E-2</v>
      </c>
      <c r="H874" s="72">
        <f t="shared" ca="1" si="41"/>
        <v>4.9976509480624653E-2</v>
      </c>
      <c r="I874" s="72">
        <f t="shared" ca="1" si="42"/>
        <v>4.9976504913589216E-2</v>
      </c>
    </row>
    <row r="875" spans="3:9">
      <c r="C875" s="70">
        <v>860</v>
      </c>
      <c r="D875" s="73">
        <f ca="1">IF('Avaliacao de Conformidade'!$I$19&lt;&gt;"intervalo","-",IF(ABS($E$11-I873)&lt;=ABS($E$11-I874),D873+(RAND()-0.5)*$M$17/C875,D874+(RAND()-0.5)*$M$17/C875))</f>
        <v>1.6445832700898688</v>
      </c>
      <c r="E875" s="87">
        <f ca="1">IF('Avaliacao de Conformidade'!$I$19&lt;&gt;"intervalo","-",IF($E$10="Risco do Consumidor",$E$7+D875*$K$7,$E$7-D875*$K$7))</f>
        <v>93.700312357702202</v>
      </c>
      <c r="F875" s="87">
        <f ca="1">IF('Avaliacao de Conformidade'!$I$19&lt;&gt;"intervalo","-",IF($E$10="Risco do Consumidor",$E$8-D875*$K$8,$E$8+D875*$K$8))</f>
        <v>105.47739600725286</v>
      </c>
      <c r="G875" s="72">
        <f t="shared" ca="1" si="40"/>
        <v>5.0027889628693069E-2</v>
      </c>
      <c r="H875" s="72">
        <f t="shared" ca="1" si="41"/>
        <v>5.0027898736425179E-2</v>
      </c>
      <c r="I875" s="72">
        <f t="shared" ca="1" si="42"/>
        <v>5.0027894182559124E-2</v>
      </c>
    </row>
    <row r="876" spans="3:9">
      <c r="C876" s="70">
        <v>861</v>
      </c>
      <c r="D876" s="73">
        <f ca="1">IF('Avaliacao de Conformidade'!$I$19&lt;&gt;"intervalo","-",IF(ABS($E$11-I874)&lt;=ABS($E$11-I875),D874+(RAND()-0.5)*$M$17/C876,D875+(RAND()-0.5)*$M$17/C876))</f>
        <v>1.64510541035585</v>
      </c>
      <c r="E876" s="87">
        <f ca="1">IF('Avaliacao de Conformidade'!$I$19&lt;&gt;"intervalo","-",IF($E$10="Risco do Consumidor",$E$7+D876*$K$7,$E$7-D876*$K$7))</f>
        <v>93.701487173300663</v>
      </c>
      <c r="F876" s="87">
        <f ca="1">IF('Avaliacao de Conformidade'!$I$19&lt;&gt;"intervalo","-",IF($E$10="Risco do Consumidor",$E$8-D876*$K$8,$E$8+D876*$K$8))</f>
        <v>105.47596012152141</v>
      </c>
      <c r="G876" s="72">
        <f t="shared" ca="1" si="40"/>
        <v>4.9974037534353886E-2</v>
      </c>
      <c r="H876" s="72">
        <f t="shared" ca="1" si="41"/>
        <v>4.9974046669689534E-2</v>
      </c>
      <c r="I876" s="72">
        <f t="shared" ca="1" si="42"/>
        <v>4.9974042102021707E-2</v>
      </c>
    </row>
    <row r="877" spans="3:9">
      <c r="C877" s="70">
        <v>862</v>
      </c>
      <c r="D877" s="73">
        <f ca="1">IF('Avaliacao de Conformidade'!$I$19&lt;&gt;"intervalo","-",IF(ABS($E$11-I875)&lt;=ABS($E$11-I876),D875+(RAND()-0.5)*$M$17/C877,D876+(RAND()-0.5)*$M$17/C877))</f>
        <v>1.645204269852574</v>
      </c>
      <c r="E877" s="87">
        <f ca="1">IF('Avaliacao de Conformidade'!$I$19&lt;&gt;"intervalo","-",IF($E$10="Risco do Consumidor",$E$7+D877*$K$7,$E$7-D877*$K$7))</f>
        <v>93.701709607168297</v>
      </c>
      <c r="F877" s="87">
        <f ca="1">IF('Avaliacao de Conformidade'!$I$19&lt;&gt;"intervalo","-",IF($E$10="Risco do Consumidor",$E$8-D877*$K$8,$E$8+D877*$K$8))</f>
        <v>105.47568825790542</v>
      </c>
      <c r="G877" s="72">
        <f t="shared" ca="1" si="40"/>
        <v>4.9963846647649107E-2</v>
      </c>
      <c r="H877" s="72">
        <f t="shared" ca="1" si="41"/>
        <v>4.996385578822031E-2</v>
      </c>
      <c r="I877" s="72">
        <f t="shared" ca="1" si="42"/>
        <v>4.9963851217934709E-2</v>
      </c>
    </row>
    <row r="878" spans="3:9">
      <c r="C878" s="70">
        <v>863</v>
      </c>
      <c r="D878" s="73">
        <f ca="1">IF('Avaliacao de Conformidade'!$I$19&lt;&gt;"intervalo","-",IF(ABS($E$11-I876)&lt;=ABS($E$11-I877),D876+(RAND()-0.5)*$M$17/C878,D877+(RAND()-0.5)*$M$17/C878))</f>
        <v>1.6450346778249072</v>
      </c>
      <c r="E878" s="87">
        <f ca="1">IF('Avaliacao de Conformidade'!$I$19&lt;&gt;"intervalo","-",IF($E$10="Risco do Consumidor",$E$7+D878*$K$7,$E$7-D878*$K$7))</f>
        <v>93.701328025106037</v>
      </c>
      <c r="F878" s="87">
        <f ca="1">IF('Avaliacao de Conformidade'!$I$19&lt;&gt;"intervalo","-",IF($E$10="Risco do Consumidor",$E$8-D878*$K$8,$E$8+D878*$K$8))</f>
        <v>105.4761546359815</v>
      </c>
      <c r="G878" s="72">
        <f t="shared" ca="1" si="40"/>
        <v>4.9981329982672081E-2</v>
      </c>
      <c r="H878" s="72">
        <f t="shared" ca="1" si="41"/>
        <v>4.9981339114263293E-2</v>
      </c>
      <c r="I878" s="72">
        <f t="shared" ca="1" si="42"/>
        <v>4.998133454846769E-2</v>
      </c>
    </row>
    <row r="879" spans="3:9">
      <c r="C879" s="70">
        <v>864</v>
      </c>
      <c r="D879" s="73">
        <f ca="1">IF('Avaliacao de Conformidade'!$I$19&lt;&gt;"intervalo","-",IF(ABS($E$11-I877)&lt;=ABS($E$11-I878),D877+(RAND()-0.5)*$M$17/C879,D878+(RAND()-0.5)*$M$17/C879))</f>
        <v>1.6451023125404258</v>
      </c>
      <c r="E879" s="87">
        <f ca="1">IF('Avaliacao de Conformidade'!$I$19&lt;&gt;"intervalo","-",IF($E$10="Risco do Consumidor",$E$7+D879*$K$7,$E$7-D879*$K$7))</f>
        <v>93.701480203215965</v>
      </c>
      <c r="F879" s="87">
        <f ca="1">IF('Avaliacao de Conformidade'!$I$19&lt;&gt;"intervalo","-",IF($E$10="Risco do Consumidor",$E$8-D879*$K$8,$E$8+D879*$K$8))</f>
        <v>105.47596864051383</v>
      </c>
      <c r="G879" s="72">
        <f t="shared" ca="1" si="40"/>
        <v>4.9974356898044248E-2</v>
      </c>
      <c r="H879" s="72">
        <f t="shared" ca="1" si="41"/>
        <v>4.9974366033216235E-2</v>
      </c>
      <c r="I879" s="72">
        <f t="shared" ca="1" si="42"/>
        <v>4.9974361465630238E-2</v>
      </c>
    </row>
    <row r="880" spans="3:9">
      <c r="C880" s="70">
        <v>865</v>
      </c>
      <c r="D880" s="73">
        <f ca="1">IF('Avaliacao de Conformidade'!$I$19&lt;&gt;"intervalo","-",IF(ABS($E$11-I878)&lt;=ABS($E$11-I879),D878+(RAND()-0.5)*$M$17/C880,D879+(RAND()-0.5)*$M$17/C880))</f>
        <v>1.6450118054073544</v>
      </c>
      <c r="E880" s="87">
        <f ca="1">IF('Avaliacao de Conformidade'!$I$19&lt;&gt;"intervalo","-",IF($E$10="Risco do Consumidor",$E$7+D880*$K$7,$E$7-D880*$K$7))</f>
        <v>93.701276562166541</v>
      </c>
      <c r="F880" s="87">
        <f ca="1">IF('Avaliacao de Conformidade'!$I$19&lt;&gt;"intervalo","-",IF($E$10="Risco do Consumidor",$E$8-D880*$K$8,$E$8+D880*$K$8))</f>
        <v>105.47621753512978</v>
      </c>
      <c r="G880" s="72">
        <f t="shared" ca="1" si="40"/>
        <v>4.9983688286031634E-2</v>
      </c>
      <c r="H880" s="72">
        <f t="shared" ca="1" si="41"/>
        <v>4.9983697416412565E-2</v>
      </c>
      <c r="I880" s="72">
        <f t="shared" ca="1" si="42"/>
        <v>4.9983692851222103E-2</v>
      </c>
    </row>
    <row r="881" spans="3:9">
      <c r="C881" s="70">
        <v>866</v>
      </c>
      <c r="D881" s="73">
        <f ca="1">IF('Avaliacao de Conformidade'!$I$19&lt;&gt;"intervalo","-",IF(ABS($E$11-I879)&lt;=ABS($E$11-I880),D879+(RAND()-0.5)*$M$17/C881,D880+(RAND()-0.5)*$M$17/C881))</f>
        <v>1.6449990985879166</v>
      </c>
      <c r="E881" s="87">
        <f ca="1">IF('Avaliacao de Conformidade'!$I$19&lt;&gt;"intervalo","-",IF($E$10="Risco do Consumidor",$E$7+D881*$K$7,$E$7-D881*$K$7))</f>
        <v>93.701247971822809</v>
      </c>
      <c r="F881" s="87">
        <f ca="1">IF('Avaliacao de Conformidade'!$I$19&lt;&gt;"intervalo","-",IF($E$10="Risco do Consumidor",$E$8-D881*$K$8,$E$8+D881*$K$8))</f>
        <v>105.47625247888323</v>
      </c>
      <c r="G881" s="72">
        <f t="shared" ca="1" si="40"/>
        <v>4.9984998484739508E-2</v>
      </c>
      <c r="H881" s="72">
        <f t="shared" ca="1" si="41"/>
        <v>4.9985007614448032E-2</v>
      </c>
      <c r="I881" s="72">
        <f t="shared" ca="1" si="42"/>
        <v>4.9985003049593774E-2</v>
      </c>
    </row>
    <row r="882" spans="3:9">
      <c r="C882" s="70">
        <v>867</v>
      </c>
      <c r="D882" s="73">
        <f ca="1">IF('Avaliacao de Conformidade'!$I$19&lt;&gt;"intervalo","-",IF(ABS($E$11-I880)&lt;=ABS($E$11-I881),D880+(RAND()-0.5)*$M$17/C882,D881+(RAND()-0.5)*$M$17/C882))</f>
        <v>1.6450248257448046</v>
      </c>
      <c r="E882" s="87">
        <f ca="1">IF('Avaliacao de Conformidade'!$I$19&lt;&gt;"intervalo","-",IF($E$10="Risco do Consumidor",$E$7+D882*$K$7,$E$7-D882*$K$7))</f>
        <v>93.701305857925817</v>
      </c>
      <c r="F882" s="87">
        <f ca="1">IF('Avaliacao de Conformidade'!$I$19&lt;&gt;"intervalo","-",IF($E$10="Risco do Consumidor",$E$8-D882*$K$8,$E$8+D882*$K$8))</f>
        <v>105.47618172920178</v>
      </c>
      <c r="G882" s="72">
        <f t="shared" ca="1" si="40"/>
        <v>4.998234578892493E-2</v>
      </c>
      <c r="H882" s="72">
        <f t="shared" ca="1" si="41"/>
        <v>4.9982354919995337E-2</v>
      </c>
      <c r="I882" s="72">
        <f t="shared" ca="1" si="42"/>
        <v>4.9982350354460137E-2</v>
      </c>
    </row>
    <row r="883" spans="3:9">
      <c r="C883" s="70">
        <v>868</v>
      </c>
      <c r="D883" s="73">
        <f ca="1">IF('Avaliacao de Conformidade'!$I$19&lt;&gt;"intervalo","-",IF(ABS($E$11-I881)&lt;=ABS($E$11-I882),D881+(RAND()-0.5)*$M$17/C883,D882+(RAND()-0.5)*$M$17/C883))</f>
        <v>1.645061375528331</v>
      </c>
      <c r="E883" s="87">
        <f ca="1">IF('Avaliacao de Conformidade'!$I$19&lt;&gt;"intervalo","-",IF($E$10="Risco do Consumidor",$E$7+D883*$K$7,$E$7-D883*$K$7))</f>
        <v>93.70138809493875</v>
      </c>
      <c r="F883" s="87">
        <f ca="1">IF('Avaliacao de Conformidade'!$I$19&lt;&gt;"intervalo","-",IF($E$10="Risco do Consumidor",$E$8-D883*$K$8,$E$8+D883*$K$8))</f>
        <v>105.47608121729709</v>
      </c>
      <c r="G883" s="72">
        <f t="shared" ca="1" si="40"/>
        <v>4.9978577378295357E-2</v>
      </c>
      <c r="H883" s="72">
        <f t="shared" ca="1" si="41"/>
        <v>4.9978586511300369E-2</v>
      </c>
      <c r="I883" s="72">
        <f t="shared" ca="1" si="42"/>
        <v>4.9978581944797859E-2</v>
      </c>
    </row>
    <row r="884" spans="3:9">
      <c r="C884" s="70">
        <v>869</v>
      </c>
      <c r="D884" s="73">
        <f ca="1">IF('Avaliacao de Conformidade'!$I$19&lt;&gt;"intervalo","-",IF(ABS($E$11-I882)&lt;=ABS($E$11-I883),D882+(RAND()-0.5)*$M$17/C884,D883+(RAND()-0.5)*$M$17/C884))</f>
        <v>1.6450942794416739</v>
      </c>
      <c r="E884" s="87">
        <f ca="1">IF('Avaliacao de Conformidade'!$I$19&lt;&gt;"intervalo","-",IF($E$10="Risco do Consumidor",$E$7+D884*$K$7,$E$7-D884*$K$7))</f>
        <v>93.701462128743771</v>
      </c>
      <c r="F884" s="87">
        <f ca="1">IF('Avaliacao de Conformidade'!$I$19&lt;&gt;"intervalo","-",IF($E$10="Risco do Consumidor",$E$8-D884*$K$8,$E$8+D884*$K$8))</f>
        <v>105.4759907315354</v>
      </c>
      <c r="G884" s="72">
        <f t="shared" ca="1" si="40"/>
        <v>4.9975185063445685E-2</v>
      </c>
      <c r="H884" s="72">
        <f t="shared" ca="1" si="41"/>
        <v>4.9975194198192519E-2</v>
      </c>
      <c r="I884" s="72">
        <f t="shared" ca="1" si="42"/>
        <v>4.9975189630819102E-2</v>
      </c>
    </row>
    <row r="885" spans="3:9">
      <c r="C885" s="70">
        <v>870</v>
      </c>
      <c r="D885" s="73">
        <f ca="1">IF('Avaliacao de Conformidade'!$I$19&lt;&gt;"intervalo","-",IF(ABS($E$11-I883)&lt;=ABS($E$11-I884),D883+(RAND()-0.5)*$M$17/C885,D884+(RAND()-0.5)*$M$17/C885))</f>
        <v>1.6451059892309605</v>
      </c>
      <c r="E885" s="87">
        <f ca="1">IF('Avaliacao de Conformidade'!$I$19&lt;&gt;"intervalo","-",IF($E$10="Risco do Consumidor",$E$7+D885*$K$7,$E$7-D885*$K$7))</f>
        <v>93.701488475769665</v>
      </c>
      <c r="F885" s="87">
        <f ca="1">IF('Avaliacao de Conformidade'!$I$19&lt;&gt;"intervalo","-",IF($E$10="Risco do Consumidor",$E$8-D885*$K$8,$E$8+D885*$K$8))</f>
        <v>105.47595852961486</v>
      </c>
      <c r="G885" s="72">
        <f t="shared" ca="1" si="40"/>
        <v>4.9973977856449373E-2</v>
      </c>
      <c r="H885" s="72">
        <f t="shared" ca="1" si="41"/>
        <v>4.9973986991815891E-2</v>
      </c>
      <c r="I885" s="72">
        <f t="shared" ca="1" si="42"/>
        <v>4.9973982424132632E-2</v>
      </c>
    </row>
    <row r="886" spans="3:9">
      <c r="C886" s="70">
        <v>871</v>
      </c>
      <c r="D886" s="73">
        <f ca="1">IF('Avaliacao de Conformidade'!$I$19&lt;&gt;"intervalo","-",IF(ABS($E$11-I884)&lt;=ABS($E$11-I885),D884+(RAND()-0.5)*$M$17/C886,D885+(RAND()-0.5)*$M$17/C886))</f>
        <v>1.6449815061109618</v>
      </c>
      <c r="E886" s="87">
        <f ca="1">IF('Avaliacao de Conformidade'!$I$19&lt;&gt;"intervalo","-",IF($E$10="Risco do Consumidor",$E$7+D886*$K$7,$E$7-D886*$K$7))</f>
        <v>93.701208388749663</v>
      </c>
      <c r="F886" s="87">
        <f ca="1">IF('Avaliacao de Conformidade'!$I$19&lt;&gt;"intervalo","-",IF($E$10="Risco do Consumidor",$E$8-D886*$K$8,$E$8+D886*$K$8))</f>
        <v>105.47630085819486</v>
      </c>
      <c r="G886" s="72">
        <f t="shared" ca="1" si="40"/>
        <v>4.9986812488245089E-2</v>
      </c>
      <c r="H886" s="72">
        <f t="shared" ca="1" si="41"/>
        <v>4.9986821617023267E-2</v>
      </c>
      <c r="I886" s="72">
        <f t="shared" ca="1" si="42"/>
        <v>4.9986817052634178E-2</v>
      </c>
    </row>
    <row r="887" spans="3:9">
      <c r="C887" s="70">
        <v>872</v>
      </c>
      <c r="D887" s="73">
        <f ca="1">IF('Avaliacao de Conformidade'!$I$19&lt;&gt;"intervalo","-",IF(ABS($E$11-I885)&lt;=ABS($E$11-I886),D885+(RAND()-0.5)*$M$17/C887,D886+(RAND()-0.5)*$M$17/C887))</f>
        <v>1.6449957774998218</v>
      </c>
      <c r="E887" s="87">
        <f ca="1">IF('Avaliacao de Conformidade'!$I$19&lt;&gt;"intervalo","-",IF($E$10="Risco do Consumidor",$E$7+D887*$K$7,$E$7-D887*$K$7))</f>
        <v>93.701240499374606</v>
      </c>
      <c r="F887" s="87">
        <f ca="1">IF('Avaliacao de Conformidade'!$I$19&lt;&gt;"intervalo","-",IF($E$10="Risco do Consumidor",$E$8-D887*$K$8,$E$8+D887*$K$8))</f>
        <v>105.47626161187549</v>
      </c>
      <c r="G887" s="72">
        <f t="shared" ca="1" si="40"/>
        <v>4.9985340926269391E-2</v>
      </c>
      <c r="H887" s="72">
        <f t="shared" ca="1" si="41"/>
        <v>4.9985350055802659E-2</v>
      </c>
      <c r="I887" s="72">
        <f t="shared" ca="1" si="42"/>
        <v>4.9985345491036025E-2</v>
      </c>
    </row>
    <row r="888" spans="3:9">
      <c r="C888" s="70">
        <v>873</v>
      </c>
      <c r="D888" s="73">
        <f ca="1">IF('Avaliacao de Conformidade'!$I$19&lt;&gt;"intervalo","-",IF(ABS($E$11-I886)&lt;=ABS($E$11-I887),D886+(RAND()-0.5)*$M$17/C888,D887+(RAND()-0.5)*$M$17/C888))</f>
        <v>1.645031720695312</v>
      </c>
      <c r="E888" s="87">
        <f ca="1">IF('Avaliacao de Conformidade'!$I$19&lt;&gt;"intervalo","-",IF($E$10="Risco do Consumidor",$E$7+D888*$K$7,$E$7-D888*$K$7))</f>
        <v>93.701321371564447</v>
      </c>
      <c r="F888" s="87">
        <f ca="1">IF('Avaliacao de Conformidade'!$I$19&lt;&gt;"intervalo","-",IF($E$10="Risco do Consumidor",$E$8-D888*$K$8,$E$8+D888*$K$8))</f>
        <v>105.47616276808789</v>
      </c>
      <c r="G888" s="72">
        <f t="shared" ca="1" si="40"/>
        <v>4.998163487805133E-2</v>
      </c>
      <c r="H888" s="72">
        <f t="shared" ca="1" si="41"/>
        <v>4.9981644009486174E-2</v>
      </c>
      <c r="I888" s="72">
        <f t="shared" ca="1" si="42"/>
        <v>4.9981639443768752E-2</v>
      </c>
    </row>
    <row r="889" spans="3:9">
      <c r="C889" s="70">
        <v>874</v>
      </c>
      <c r="D889" s="73">
        <f ca="1">IF('Avaliacao de Conformidade'!$I$19&lt;&gt;"intervalo","-",IF(ABS($E$11-I887)&lt;=ABS($E$11-I888),D887+(RAND()-0.5)*$M$17/C889,D888+(RAND()-0.5)*$M$17/C889))</f>
        <v>1.6449926025222443</v>
      </c>
      <c r="E889" s="87">
        <f ca="1">IF('Avaliacao de Conformidade'!$I$19&lt;&gt;"intervalo","-",IF($E$10="Risco do Consumidor",$E$7+D889*$K$7,$E$7-D889*$K$7))</f>
        <v>93.701233355675043</v>
      </c>
      <c r="F889" s="87">
        <f ca="1">IF('Avaliacao de Conformidade'!$I$19&lt;&gt;"intervalo","-",IF($E$10="Risco do Consumidor",$E$8-D889*$K$8,$E$8+D889*$K$8))</f>
        <v>105.47627034306383</v>
      </c>
      <c r="G889" s="72">
        <f t="shared" ca="1" si="40"/>
        <v>4.9985668303911976E-2</v>
      </c>
      <c r="H889" s="72">
        <f t="shared" ca="1" si="41"/>
        <v>4.998567743327699E-2</v>
      </c>
      <c r="I889" s="72">
        <f t="shared" ca="1" si="42"/>
        <v>4.9985672868594483E-2</v>
      </c>
    </row>
    <row r="890" spans="3:9">
      <c r="C890" s="70">
        <v>875</v>
      </c>
      <c r="D890" s="73">
        <f ca="1">IF('Avaliacao de Conformidade'!$I$19&lt;&gt;"intervalo","-",IF(ABS($E$11-I888)&lt;=ABS($E$11-I889),D888+(RAND()-0.5)*$M$17/C890,D889+(RAND()-0.5)*$M$17/C890))</f>
        <v>1.6449130757265744</v>
      </c>
      <c r="E890" s="87">
        <f ca="1">IF('Avaliacao de Conformidade'!$I$19&lt;&gt;"intervalo","-",IF($E$10="Risco do Consumidor",$E$7+D890*$K$7,$E$7-D890*$K$7))</f>
        <v>93.701054420384793</v>
      </c>
      <c r="F890" s="87">
        <f ca="1">IF('Avaliacao de Conformidade'!$I$19&lt;&gt;"intervalo","-",IF($E$10="Risco do Consumidor",$E$8-D890*$K$8,$E$8+D890*$K$8))</f>
        <v>105.47648904175192</v>
      </c>
      <c r="G890" s="72">
        <f t="shared" ca="1" si="40"/>
        <v>4.999386901249455E-2</v>
      </c>
      <c r="H890" s="72">
        <f t="shared" ca="1" si="41"/>
        <v>4.9993878137652784E-2</v>
      </c>
      <c r="I890" s="72">
        <f t="shared" ca="1" si="42"/>
        <v>4.9993873575073663E-2</v>
      </c>
    </row>
    <row r="891" spans="3:9">
      <c r="C891" s="70">
        <v>876</v>
      </c>
      <c r="D891" s="73">
        <f ca="1">IF('Avaliacao de Conformidade'!$I$19&lt;&gt;"intervalo","-",IF(ABS($E$11-I889)&lt;=ABS($E$11-I890),D889+(RAND()-0.5)*$M$17/C891,D890+(RAND()-0.5)*$M$17/C891))</f>
        <v>1.6448940838834032</v>
      </c>
      <c r="E891" s="87">
        <f ca="1">IF('Avaliacao de Conformidade'!$I$19&lt;&gt;"intervalo","-",IF($E$10="Risco do Consumidor",$E$7+D891*$K$7,$E$7-D891*$K$7))</f>
        <v>93.701011688737651</v>
      </c>
      <c r="F891" s="87">
        <f ca="1">IF('Avaliacao de Conformidade'!$I$19&lt;&gt;"intervalo","-",IF($E$10="Risco do Consumidor",$E$8-D891*$K$8,$E$8+D891*$K$8))</f>
        <v>105.47654126932065</v>
      </c>
      <c r="G891" s="72">
        <f t="shared" ca="1" si="40"/>
        <v>4.9995827587466624E-2</v>
      </c>
      <c r="H891" s="72">
        <f t="shared" ca="1" si="41"/>
        <v>4.9995836711620487E-2</v>
      </c>
      <c r="I891" s="72">
        <f t="shared" ca="1" si="42"/>
        <v>4.9995832149543555E-2</v>
      </c>
    </row>
    <row r="892" spans="3:9">
      <c r="C892" s="70">
        <v>877</v>
      </c>
      <c r="D892" s="73">
        <f ca="1">IF('Avaliacao de Conformidade'!$I$19&lt;&gt;"intervalo","-",IF(ABS($E$11-I890)&lt;=ABS($E$11-I891),D890+(RAND()-0.5)*$M$17/C892,D891+(RAND()-0.5)*$M$17/C892))</f>
        <v>1.6447820445992987</v>
      </c>
      <c r="E892" s="87">
        <f ca="1">IF('Avaliacao de Conformidade'!$I$19&lt;&gt;"intervalo","-",IF($E$10="Risco do Consumidor",$E$7+D892*$K$7,$E$7-D892*$K$7))</f>
        <v>93.70075960034842</v>
      </c>
      <c r="F892" s="87">
        <f ca="1">IF('Avaliacao de Conformidade'!$I$19&lt;&gt;"intervalo","-",IF($E$10="Risco do Consumidor",$E$8-D892*$K$8,$E$8+D892*$K$8))</f>
        <v>105.47684937735193</v>
      </c>
      <c r="G892" s="72">
        <f t="shared" ca="1" si="40"/>
        <v>5.0007383126587784E-2</v>
      </c>
      <c r="H892" s="72">
        <f t="shared" ca="1" si="41"/>
        <v>5.000739224481867E-2</v>
      </c>
      <c r="I892" s="72">
        <f t="shared" ca="1" si="42"/>
        <v>5.0007387685703231E-2</v>
      </c>
    </row>
    <row r="893" spans="3:9">
      <c r="C893" s="70">
        <v>878</v>
      </c>
      <c r="D893" s="73">
        <f ca="1">IF('Avaliacao de Conformidade'!$I$19&lt;&gt;"intervalo","-",IF(ABS($E$11-I891)&lt;=ABS($E$11-I892),D891+(RAND()-0.5)*$M$17/C893,D892+(RAND()-0.5)*$M$17/C893))</f>
        <v>1.6447870934327249</v>
      </c>
      <c r="E893" s="87">
        <f ca="1">IF('Avaliacao de Conformidade'!$I$19&lt;&gt;"intervalo","-",IF($E$10="Risco do Consumidor",$E$7+D893*$K$7,$E$7-D893*$K$7))</f>
        <v>93.700770960223636</v>
      </c>
      <c r="F893" s="87">
        <f ca="1">IF('Avaliacao de Conformidade'!$I$19&lt;&gt;"intervalo","-",IF($E$10="Risco do Consumidor",$E$8-D893*$K$8,$E$8+D893*$K$8))</f>
        <v>105.47683549306001</v>
      </c>
      <c r="G893" s="72">
        <f t="shared" ca="1" si="40"/>
        <v>5.0006862352768661E-2</v>
      </c>
      <c r="H893" s="72">
        <f t="shared" ca="1" si="41"/>
        <v>5.0006871471266874E-2</v>
      </c>
      <c r="I893" s="72">
        <f t="shared" ca="1" si="42"/>
        <v>5.0006866912017764E-2</v>
      </c>
    </row>
    <row r="894" spans="3:9">
      <c r="C894" s="70">
        <v>879</v>
      </c>
      <c r="D894" s="73">
        <f ca="1">IF('Avaliacao de Conformidade'!$I$19&lt;&gt;"intervalo","-",IF(ABS($E$11-I892)&lt;=ABS($E$11-I893),D892+(RAND()-0.5)*$M$17/C894,D893+(RAND()-0.5)*$M$17/C894))</f>
        <v>1.6447612649201779</v>
      </c>
      <c r="E894" s="87">
        <f ca="1">IF('Avaliacao de Conformidade'!$I$19&lt;&gt;"intervalo","-",IF($E$10="Risco do Consumidor",$E$7+D894*$K$7,$E$7-D894*$K$7))</f>
        <v>93.700712846070402</v>
      </c>
      <c r="F894" s="87">
        <f ca="1">IF('Avaliacao de Conformidade'!$I$19&lt;&gt;"intervalo","-",IF($E$10="Risco do Consumidor",$E$8-D894*$K$8,$E$8+D894*$K$8))</f>
        <v>105.47690652146952</v>
      </c>
      <c r="G894" s="72">
        <f t="shared" ca="1" si="40"/>
        <v>5.000952654107528E-2</v>
      </c>
      <c r="H894" s="72">
        <f t="shared" ca="1" si="41"/>
        <v>5.0009535658208551E-2</v>
      </c>
      <c r="I894" s="72">
        <f t="shared" ca="1" si="42"/>
        <v>5.0009531099641916E-2</v>
      </c>
    </row>
    <row r="895" spans="3:9">
      <c r="C895" s="70">
        <v>880</v>
      </c>
      <c r="D895" s="73">
        <f ca="1">IF('Avaliacao de Conformidade'!$I$19&lt;&gt;"intervalo","-",IF(ABS($E$11-I893)&lt;=ABS($E$11-I894),D893+(RAND()-0.5)*$M$17/C895,D894+(RAND()-0.5)*$M$17/C895))</f>
        <v>1.6447969986525919</v>
      </c>
      <c r="E895" s="87">
        <f ca="1">IF('Avaliacao de Conformidade'!$I$19&lt;&gt;"intervalo","-",IF($E$10="Risco do Consumidor",$E$7+D895*$K$7,$E$7-D895*$K$7))</f>
        <v>93.700793246968331</v>
      </c>
      <c r="F895" s="87">
        <f ca="1">IF('Avaliacao de Conformidade'!$I$19&lt;&gt;"intervalo","-",IF($E$10="Risco do Consumidor",$E$8-D895*$K$8,$E$8+D895*$K$8))</f>
        <v>105.47680825370537</v>
      </c>
      <c r="G895" s="72">
        <f t="shared" ca="1" si="40"/>
        <v>5.0005840668094104E-2</v>
      </c>
      <c r="H895" s="72">
        <f t="shared" ca="1" si="41"/>
        <v>5.0005849787115302E-2</v>
      </c>
      <c r="I895" s="72">
        <f t="shared" ca="1" si="42"/>
        <v>5.0005845227604706E-2</v>
      </c>
    </row>
    <row r="896" spans="3:9">
      <c r="C896" s="70">
        <v>881</v>
      </c>
      <c r="D896" s="73">
        <f ca="1">IF('Avaliacao de Conformidade'!$I$19&lt;&gt;"intervalo","-",IF(ABS($E$11-I894)&lt;=ABS($E$11-I895),D894+(RAND()-0.5)*$M$17/C896,D895+(RAND()-0.5)*$M$17/C896))</f>
        <v>1.6448731683399693</v>
      </c>
      <c r="E896" s="87">
        <f ca="1">IF('Avaliacao de Conformidade'!$I$19&lt;&gt;"intervalo","-",IF($E$10="Risco do Consumidor",$E$7+D896*$K$7,$E$7-D896*$K$7))</f>
        <v>93.700964628764936</v>
      </c>
      <c r="F896" s="87">
        <f ca="1">IF('Avaliacao de Conformidade'!$I$19&lt;&gt;"intervalo","-",IF($E$10="Risco do Consumidor",$E$8-D896*$K$8,$E$8+D896*$K$8))</f>
        <v>105.47659878706509</v>
      </c>
      <c r="G896" s="72">
        <f t="shared" ca="1" si="40"/>
        <v>4.9997984618991374E-2</v>
      </c>
      <c r="H896" s="72">
        <f t="shared" ca="1" si="41"/>
        <v>4.9997993742039656E-2</v>
      </c>
      <c r="I896" s="72">
        <f t="shared" ca="1" si="42"/>
        <v>4.9997989180515512E-2</v>
      </c>
    </row>
    <row r="897" spans="3:9">
      <c r="C897" s="70">
        <v>882</v>
      </c>
      <c r="D897" s="73">
        <f ca="1">IF('Avaliacao de Conformidade'!$I$19&lt;&gt;"intervalo","-",IF(ABS($E$11-I895)&lt;=ABS($E$11-I896),D895+(RAND()-0.5)*$M$17/C897,D896+(RAND()-0.5)*$M$17/C897))</f>
        <v>1.644896178268725</v>
      </c>
      <c r="E897" s="87">
        <f ca="1">IF('Avaliacao de Conformidade'!$I$19&lt;&gt;"intervalo","-",IF($E$10="Risco do Consumidor",$E$7+D897*$K$7,$E$7-D897*$K$7))</f>
        <v>93.701016401104624</v>
      </c>
      <c r="F897" s="87">
        <f ca="1">IF('Avaliacao de Conformidade'!$I$19&lt;&gt;"intervalo","-",IF($E$10="Risco do Consumidor",$E$8-D897*$K$8,$E$8+D897*$K$8))</f>
        <v>105.47653550976101</v>
      </c>
      <c r="G897" s="72">
        <f t="shared" ca="1" si="40"/>
        <v>4.9995611596441315E-2</v>
      </c>
      <c r="H897" s="72">
        <f t="shared" ca="1" si="41"/>
        <v>4.9995620720705729E-2</v>
      </c>
      <c r="I897" s="72">
        <f t="shared" ca="1" si="42"/>
        <v>4.9995616158573522E-2</v>
      </c>
    </row>
    <row r="898" spans="3:9">
      <c r="C898" s="70">
        <v>883</v>
      </c>
      <c r="D898" s="73">
        <f ca="1">IF('Avaliacao de Conformidade'!$I$19&lt;&gt;"intervalo","-",IF(ABS($E$11-I896)&lt;=ABS($E$11-I897),D896+(RAND()-0.5)*$M$17/C898,D897+(RAND()-0.5)*$M$17/C898))</f>
        <v>1.6449408059935189</v>
      </c>
      <c r="E898" s="87">
        <f ca="1">IF('Avaliacao de Conformidade'!$I$19&lt;&gt;"intervalo","-",IF($E$10="Risco do Consumidor",$E$7+D898*$K$7,$E$7-D898*$K$7))</f>
        <v>93.701116813485413</v>
      </c>
      <c r="F898" s="87">
        <f ca="1">IF('Avaliacao de Conformidade'!$I$19&lt;&gt;"intervalo","-",IF($E$10="Risco do Consumidor",$E$8-D898*$K$8,$E$8+D898*$K$8))</f>
        <v>105.47641278351782</v>
      </c>
      <c r="G898" s="72">
        <f t="shared" ca="1" si="40"/>
        <v>4.9991009378529225E-2</v>
      </c>
      <c r="H898" s="72">
        <f t="shared" ca="1" si="41"/>
        <v>4.9991018505153653E-2</v>
      </c>
      <c r="I898" s="72">
        <f t="shared" ca="1" si="42"/>
        <v>4.9991013941841439E-2</v>
      </c>
    </row>
    <row r="899" spans="3:9">
      <c r="C899" s="70">
        <v>884</v>
      </c>
      <c r="D899" s="73">
        <f ca="1">IF('Avaliacao de Conformidade'!$I$19&lt;&gt;"intervalo","-",IF(ABS($E$11-I897)&lt;=ABS($E$11-I898),D897+(RAND()-0.5)*$M$17/C899,D898+(RAND()-0.5)*$M$17/C899))</f>
        <v>1.644896237618253</v>
      </c>
      <c r="E899" s="87">
        <f ca="1">IF('Avaliacao de Conformidade'!$I$19&lt;&gt;"intervalo","-",IF($E$10="Risco do Consumidor",$E$7+D899*$K$7,$E$7-D899*$K$7))</f>
        <v>93.70101653464107</v>
      </c>
      <c r="F899" s="87">
        <f ca="1">IF('Avaliacao de Conformidade'!$I$19&lt;&gt;"intervalo","-",IF($E$10="Risco do Consumidor",$E$8-D899*$K$8,$E$8+D899*$K$8))</f>
        <v>105.47653534654981</v>
      </c>
      <c r="G899" s="72">
        <f t="shared" ca="1" si="40"/>
        <v>4.9995605475818106E-2</v>
      </c>
      <c r="H899" s="72">
        <f t="shared" ca="1" si="41"/>
        <v>4.9995614600086197E-2</v>
      </c>
      <c r="I899" s="72">
        <f t="shared" ca="1" si="42"/>
        <v>4.9995610037952151E-2</v>
      </c>
    </row>
    <row r="900" spans="3:9">
      <c r="C900" s="70">
        <v>885</v>
      </c>
      <c r="D900" s="73">
        <f ca="1">IF('Avaliacao de Conformidade'!$I$19&lt;&gt;"intervalo","-",IF(ABS($E$11-I898)&lt;=ABS($E$11-I899),D898+(RAND()-0.5)*$M$17/C900,D899+(RAND()-0.5)*$M$17/C900))</f>
        <v>1.6448523935380694</v>
      </c>
      <c r="E900" s="87">
        <f ca="1">IF('Avaliacao de Conformidade'!$I$19&lt;&gt;"intervalo","-",IF($E$10="Risco do Consumidor",$E$7+D900*$K$7,$E$7-D900*$K$7))</f>
        <v>93.700917885460655</v>
      </c>
      <c r="F900" s="87">
        <f ca="1">IF('Avaliacao de Conformidade'!$I$19&lt;&gt;"intervalo","-",IF($E$10="Risco do Consumidor",$E$8-D900*$K$8,$E$8+D900*$K$8))</f>
        <v>105.4766559177703</v>
      </c>
      <c r="G900" s="72">
        <f t="shared" ca="1" si="40"/>
        <v>5.0000127209228015E-2</v>
      </c>
      <c r="H900" s="72">
        <f t="shared" ca="1" si="41"/>
        <v>5.0000136331177232E-2</v>
      </c>
      <c r="I900" s="72">
        <f t="shared" ca="1" si="42"/>
        <v>5.0000131770202627E-2</v>
      </c>
    </row>
    <row r="901" spans="3:9">
      <c r="C901" s="70">
        <v>886</v>
      </c>
      <c r="D901" s="73">
        <f ca="1">IF('Avaliacao de Conformidade'!$I$19&lt;&gt;"intervalo","-",IF(ABS($E$11-I899)&lt;=ABS($E$11-I900),D899+(RAND()-0.5)*$M$17/C901,D900+(RAND()-0.5)*$M$17/C901))</f>
        <v>1.644778411893149</v>
      </c>
      <c r="E901" s="87">
        <f ca="1">IF('Avaliacao de Conformidade'!$I$19&lt;&gt;"intervalo","-",IF($E$10="Risco do Consumidor",$E$7+D901*$K$7,$E$7-D901*$K$7))</f>
        <v>93.700751426759581</v>
      </c>
      <c r="F901" s="87">
        <f ca="1">IF('Avaliacao de Conformidade'!$I$19&lt;&gt;"intervalo","-",IF($E$10="Risco do Consumidor",$E$8-D901*$K$8,$E$8+D901*$K$8))</f>
        <v>105.47685936729384</v>
      </c>
      <c r="G901" s="72">
        <f t="shared" ca="1" si="40"/>
        <v>5.000775783329757E-2</v>
      </c>
      <c r="H901" s="72">
        <f t="shared" ca="1" si="41"/>
        <v>5.0007766951336456E-2</v>
      </c>
      <c r="I901" s="72">
        <f t="shared" ca="1" si="42"/>
        <v>5.0007762392317009E-2</v>
      </c>
    </row>
    <row r="902" spans="3:9">
      <c r="C902" s="70">
        <v>887</v>
      </c>
      <c r="D902" s="73">
        <f ca="1">IF('Avaliacao de Conformidade'!$I$19&lt;&gt;"intervalo","-",IF(ABS($E$11-I900)&lt;=ABS($E$11-I901),D900+(RAND()-0.5)*$M$17/C902,D901+(RAND()-0.5)*$M$17/C902))</f>
        <v>1.6449255470171671</v>
      </c>
      <c r="E902" s="87">
        <f ca="1">IF('Avaliacao de Conformidade'!$I$19&lt;&gt;"intervalo","-",IF($E$10="Risco do Consumidor",$E$7+D902*$K$7,$E$7-D902*$K$7))</f>
        <v>93.701082480788628</v>
      </c>
      <c r="F902" s="87">
        <f ca="1">IF('Avaliacao de Conformidade'!$I$19&lt;&gt;"intervalo","-",IF($E$10="Risco do Consumidor",$E$8-D902*$K$8,$E$8+D902*$K$8))</f>
        <v>105.4764547457028</v>
      </c>
      <c r="G902" s="72">
        <f t="shared" ca="1" si="40"/>
        <v>4.9992582916914524E-2</v>
      </c>
      <c r="H902" s="72">
        <f t="shared" ca="1" si="41"/>
        <v>4.9992592042732688E-2</v>
      </c>
      <c r="I902" s="72">
        <f t="shared" ca="1" si="42"/>
        <v>4.9992587479823603E-2</v>
      </c>
    </row>
    <row r="903" spans="3:9">
      <c r="C903" s="70">
        <v>888</v>
      </c>
      <c r="D903" s="73">
        <f ca="1">IF('Avaliacao de Conformidade'!$I$19&lt;&gt;"intervalo","-",IF(ABS($E$11-I901)&lt;=ABS($E$11-I902),D901+(RAND()-0.5)*$M$17/C903,D902+(RAND()-0.5)*$M$17/C903))</f>
        <v>1.6449218961312455</v>
      </c>
      <c r="E903" s="87">
        <f ca="1">IF('Avaliacao de Conformidade'!$I$19&lt;&gt;"intervalo","-",IF($E$10="Risco do Consumidor",$E$7+D903*$K$7,$E$7-D903*$K$7))</f>
        <v>93.701074266295308</v>
      </c>
      <c r="F903" s="87">
        <f ca="1">IF('Avaliacao de Conformidade'!$I$19&lt;&gt;"intervalo","-",IF($E$10="Risco do Consumidor",$E$8-D903*$K$8,$E$8+D903*$K$8))</f>
        <v>105.47646478563908</v>
      </c>
      <c r="G903" s="72">
        <f t="shared" ca="1" si="40"/>
        <v>4.9992959409960493E-2</v>
      </c>
      <c r="H903" s="72">
        <f t="shared" ca="1" si="41"/>
        <v>4.9992968535585769E-2</v>
      </c>
      <c r="I903" s="72">
        <f t="shared" ca="1" si="42"/>
        <v>4.9992963972773127E-2</v>
      </c>
    </row>
    <row r="904" spans="3:9">
      <c r="C904" s="70">
        <v>889</v>
      </c>
      <c r="D904" s="73">
        <f ca="1">IF('Avaliacao de Conformidade'!$I$19&lt;&gt;"intervalo","-",IF(ABS($E$11-I902)&lt;=ABS($E$11-I903),D902+(RAND()-0.5)*$M$17/C904,D903+(RAND()-0.5)*$M$17/C904))</f>
        <v>1.644827468812321</v>
      </c>
      <c r="E904" s="87">
        <f ca="1">IF('Avaliacao de Conformidade'!$I$19&lt;&gt;"intervalo","-",IF($E$10="Risco do Consumidor",$E$7+D904*$K$7,$E$7-D904*$K$7))</f>
        <v>93.700861804827724</v>
      </c>
      <c r="F904" s="87">
        <f ca="1">IF('Avaliacao de Conformidade'!$I$19&lt;&gt;"intervalo","-",IF($E$10="Risco do Consumidor",$E$8-D904*$K$8,$E$8+D904*$K$8))</f>
        <v>105.47672446076612</v>
      </c>
      <c r="G904" s="72">
        <f t="shared" ca="1" si="40"/>
        <v>5.0002697894689557E-2</v>
      </c>
      <c r="H904" s="72">
        <f t="shared" ca="1" si="41"/>
        <v>5.0002707015321717E-2</v>
      </c>
      <c r="I904" s="72">
        <f t="shared" ca="1" si="42"/>
        <v>5.000270245500564E-2</v>
      </c>
    </row>
    <row r="905" spans="3:9">
      <c r="C905" s="70">
        <v>890</v>
      </c>
      <c r="D905" s="73">
        <f ca="1">IF('Avaliacao de Conformidade'!$I$19&lt;&gt;"intervalo","-",IF(ABS($E$11-I903)&lt;=ABS($E$11-I904),D903+(RAND()-0.5)*$M$17/C905,D904+(RAND()-0.5)*$M$17/C905))</f>
        <v>1.6447691943904958</v>
      </c>
      <c r="E905" s="87">
        <f ca="1">IF('Avaliacao de Conformidade'!$I$19&lt;&gt;"intervalo","-",IF($E$10="Risco do Consumidor",$E$7+D905*$K$7,$E$7-D905*$K$7))</f>
        <v>93.700730687378609</v>
      </c>
      <c r="F905" s="87">
        <f ca="1">IF('Avaliacao de Conformidade'!$I$19&lt;&gt;"intervalo","-",IF($E$10="Risco do Consumidor",$E$8-D905*$K$8,$E$8+D905*$K$8))</f>
        <v>105.47688471542614</v>
      </c>
      <c r="G905" s="72">
        <f t="shared" ca="1" si="40"/>
        <v>5.0008708611160906E-2</v>
      </c>
      <c r="H905" s="72">
        <f t="shared" ca="1" si="41"/>
        <v>5.0008717728712668E-2</v>
      </c>
      <c r="I905" s="72">
        <f t="shared" ca="1" si="42"/>
        <v>5.0008713169936783E-2</v>
      </c>
    </row>
    <row r="906" spans="3:9">
      <c r="C906" s="70">
        <v>891</v>
      </c>
      <c r="D906" s="73">
        <f ca="1">IF('Avaliacao de Conformidade'!$I$19&lt;&gt;"intervalo","-",IF(ABS($E$11-I904)&lt;=ABS($E$11-I905),D904+(RAND()-0.5)*$M$17/C906,D905+(RAND()-0.5)*$M$17/C906))</f>
        <v>1.6448618875203065</v>
      </c>
      <c r="E906" s="87">
        <f ca="1">IF('Avaliacao de Conformidade'!$I$19&lt;&gt;"intervalo","-",IF($E$10="Risco do Consumidor",$E$7+D906*$K$7,$E$7-D906*$K$7))</f>
        <v>93.700939246920683</v>
      </c>
      <c r="F906" s="87">
        <f ca="1">IF('Avaliacao de Conformidade'!$I$19&lt;&gt;"intervalo","-",IF($E$10="Risco do Consumidor",$E$8-D906*$K$8,$E$8+D906*$K$8))</f>
        <v>105.47662980931916</v>
      </c>
      <c r="G906" s="72">
        <f t="shared" ca="1" si="40"/>
        <v>4.9999148046949521E-2</v>
      </c>
      <c r="H906" s="72">
        <f t="shared" ca="1" si="41"/>
        <v>4.9999157169400933E-2</v>
      </c>
      <c r="I906" s="72">
        <f t="shared" ca="1" si="42"/>
        <v>4.9999152608175224E-2</v>
      </c>
    </row>
    <row r="907" spans="3:9">
      <c r="C907" s="70">
        <v>892</v>
      </c>
      <c r="D907" s="73">
        <f ca="1">IF('Avaliacao de Conformidade'!$I$19&lt;&gt;"intervalo","-",IF(ABS($E$11-I905)&lt;=ABS($E$11-I906),D905+(RAND()-0.5)*$M$17/C907,D906+(RAND()-0.5)*$M$17/C907))</f>
        <v>1.6448845239665992</v>
      </c>
      <c r="E907" s="87">
        <f ca="1">IF('Avaliacao de Conformidade'!$I$19&lt;&gt;"intervalo","-",IF($E$10="Risco do Consumidor",$E$7+D907*$K$7,$E$7-D907*$K$7))</f>
        <v>93.700990178924854</v>
      </c>
      <c r="F907" s="87">
        <f ca="1">IF('Avaliacao de Conformidade'!$I$19&lt;&gt;"intervalo","-",IF($E$10="Risco do Consumidor",$E$8-D907*$K$8,$E$8+D907*$K$8))</f>
        <v>105.47656755909185</v>
      </c>
      <c r="G907" s="72">
        <f t="shared" ca="1" si="40"/>
        <v>4.9996813497748691E-2</v>
      </c>
      <c r="H907" s="72">
        <f t="shared" ca="1" si="41"/>
        <v>4.9996822621397249E-2</v>
      </c>
      <c r="I907" s="72">
        <f t="shared" ca="1" si="42"/>
        <v>4.999681805957297E-2</v>
      </c>
    </row>
    <row r="908" spans="3:9">
      <c r="C908" s="70">
        <v>893</v>
      </c>
      <c r="D908" s="73">
        <f ca="1">IF('Avaliacao de Conformidade'!$I$19&lt;&gt;"intervalo","-",IF(ABS($E$11-I906)&lt;=ABS($E$11-I907),D906+(RAND()-0.5)*$M$17/C908,D907+(RAND()-0.5)*$M$17/C908))</f>
        <v>1.6448352096540675</v>
      </c>
      <c r="E908" s="87">
        <f ca="1">IF('Avaliacao de Conformidade'!$I$19&lt;&gt;"intervalo","-",IF($E$10="Risco do Consumidor",$E$7+D908*$K$7,$E$7-D908*$K$7))</f>
        <v>93.70087922172165</v>
      </c>
      <c r="F908" s="87">
        <f ca="1">IF('Avaliacao de Conformidade'!$I$19&lt;&gt;"intervalo","-",IF($E$10="Risco do Consumidor",$E$8-D908*$K$8,$E$8+D908*$K$8))</f>
        <v>105.47670317345131</v>
      </c>
      <c r="G908" s="72">
        <f t="shared" ca="1" si="40"/>
        <v>5.0001899508751058E-2</v>
      </c>
      <c r="H908" s="72">
        <f t="shared" ca="1" si="41"/>
        <v>5.0001908629792015E-2</v>
      </c>
      <c r="I908" s="72">
        <f t="shared" ca="1" si="42"/>
        <v>5.0001904069271533E-2</v>
      </c>
    </row>
    <row r="909" spans="3:9">
      <c r="C909" s="70">
        <v>894</v>
      </c>
      <c r="D909" s="73">
        <f ca="1">IF('Avaliacao de Conformidade'!$I$19&lt;&gt;"intervalo","-",IF(ABS($E$11-I907)&lt;=ABS($E$11-I908),D907+(RAND()-0.5)*$M$17/C909,D908+(RAND()-0.5)*$M$17/C909))</f>
        <v>1.6449456180813631</v>
      </c>
      <c r="E909" s="87">
        <f ca="1">IF('Avaliacao de Conformidade'!$I$19&lt;&gt;"intervalo","-",IF($E$10="Risco do Consumidor",$E$7+D909*$K$7,$E$7-D909*$K$7))</f>
        <v>93.701127640683069</v>
      </c>
      <c r="F909" s="87">
        <f ca="1">IF('Avaliacao de Conformidade'!$I$19&lt;&gt;"intervalo","-",IF($E$10="Risco do Consumidor",$E$8-D909*$K$8,$E$8+D909*$K$8))</f>
        <v>105.47639955027626</v>
      </c>
      <c r="G909" s="72">
        <f t="shared" ca="1" si="40"/>
        <v>4.9990513153895792E-2</v>
      </c>
      <c r="H909" s="72">
        <f t="shared" ca="1" si="41"/>
        <v>4.9990522280775482E-2</v>
      </c>
      <c r="I909" s="72">
        <f t="shared" ca="1" si="42"/>
        <v>4.9990517717335634E-2</v>
      </c>
    </row>
    <row r="910" spans="3:9">
      <c r="C910" s="70">
        <v>895</v>
      </c>
      <c r="D910" s="73">
        <f ca="1">IF('Avaliacao de Conformidade'!$I$19&lt;&gt;"intervalo","-",IF(ABS($E$11-I908)&lt;=ABS($E$11-I909),D908+(RAND()-0.5)*$M$17/C910,D909+(RAND()-0.5)*$M$17/C910))</f>
        <v>1.6447898840979123</v>
      </c>
      <c r="E910" s="87">
        <f ca="1">IF('Avaliacao de Conformidade'!$I$19&lt;&gt;"intervalo","-",IF($E$10="Risco do Consumidor",$E$7+D910*$K$7,$E$7-D910*$K$7))</f>
        <v>93.700777239220301</v>
      </c>
      <c r="F910" s="87">
        <f ca="1">IF('Avaliacao de Conformidade'!$I$19&lt;&gt;"intervalo","-",IF($E$10="Risco do Consumidor",$E$8-D910*$K$8,$E$8+D910*$K$8))</f>
        <v>105.47682781873074</v>
      </c>
      <c r="G910" s="72">
        <f t="shared" ca="1" si="40"/>
        <v>5.0006574504889351E-2</v>
      </c>
      <c r="H910" s="72">
        <f t="shared" ca="1" si="41"/>
        <v>5.0006583623534502E-2</v>
      </c>
      <c r="I910" s="72">
        <f t="shared" ca="1" si="42"/>
        <v>5.0006579064211923E-2</v>
      </c>
    </row>
    <row r="911" spans="3:9">
      <c r="C911" s="70">
        <v>896</v>
      </c>
      <c r="D911" s="73">
        <f ca="1">IF('Avaliacao de Conformidade'!$I$19&lt;&gt;"intervalo","-",IF(ABS($E$11-I909)&lt;=ABS($E$11-I910),D909+(RAND()-0.5)*$M$17/C911,D910+(RAND()-0.5)*$M$17/C911))</f>
        <v>1.6447701045409415</v>
      </c>
      <c r="E911" s="87">
        <f ca="1">IF('Avaliacao de Conformidade'!$I$19&lt;&gt;"intervalo","-",IF($E$10="Risco do Consumidor",$E$7+D911*$K$7,$E$7-D911*$K$7))</f>
        <v>93.700732735217116</v>
      </c>
      <c r="F911" s="87">
        <f ca="1">IF('Avaliacao de Conformidade'!$I$19&lt;&gt;"intervalo","-",IF($E$10="Risco do Consumidor",$E$8-D911*$K$8,$E$8+D911*$K$8))</f>
        <v>105.47688221251241</v>
      </c>
      <c r="G911" s="72">
        <f t="shared" ca="1" si="40"/>
        <v>5.0008614729244907E-2</v>
      </c>
      <c r="H911" s="72">
        <f t="shared" ca="1" si="41"/>
        <v>5.0008623846844749E-2</v>
      </c>
      <c r="I911" s="72">
        <f t="shared" ca="1" si="42"/>
        <v>5.0008619288044828E-2</v>
      </c>
    </row>
    <row r="912" spans="3:9">
      <c r="C912" s="70">
        <v>897</v>
      </c>
      <c r="D912" s="73">
        <f ca="1">IF('Avaliacao de Conformidade'!$I$19&lt;&gt;"intervalo","-",IF(ABS($E$11-I910)&lt;=ABS($E$11-I911),D910+(RAND()-0.5)*$M$17/C912,D911+(RAND()-0.5)*$M$17/C912))</f>
        <v>1.6448665248239993</v>
      </c>
      <c r="E912" s="87">
        <f ca="1">IF('Avaliacao de Conformidade'!$I$19&lt;&gt;"intervalo","-",IF($E$10="Risco do Consumidor",$E$7+D912*$K$7,$E$7-D912*$K$7))</f>
        <v>93.700949680853995</v>
      </c>
      <c r="F912" s="87">
        <f ca="1">IF('Avaliacao de Conformidade'!$I$19&lt;&gt;"intervalo","-",IF($E$10="Risco do Consumidor",$E$8-D912*$K$8,$E$8+D912*$K$8))</f>
        <v>105.476617056734</v>
      </c>
      <c r="G912" s="72">
        <f t="shared" ref="G912:G975" ca="1" si="43">IF(E912="-","-",IF($G$13="Risco do Consumidor",_xlfn.NORM.DIST($E$7,E912,$K$7,TRUE)+(1-_xlfn.NORM.DIST($E$8,E912,$K$7,TRUE)),(_xlfn.NORM.DIST($E$8,E912,$K$7,TRUE)-_xlfn.NORM.DIST($E$7,E912,$K$7,TRUE))))</f>
        <v>4.9998669783985907E-2</v>
      </c>
      <c r="H912" s="72">
        <f t="shared" ref="H912:H975" ca="1" si="44">IF(F912="-","-",IF($G$13="Risco do Consumidor",_xlfn.NORM.DIST($E$7,F912,$K$8,TRUE)+(1-_xlfn.NORM.DIST($E$8,F912,$K$8,TRUE)),(_xlfn.NORM.DIST($E$8,F912,$K$8,TRUE)-_xlfn.NORM.DIST($E$7,F912,$K$8,TRUE))))</f>
        <v>4.9998678906682338E-2</v>
      </c>
      <c r="I912" s="72">
        <f t="shared" ref="I912:I975" ca="1" si="45">IF(COUNT(G912:H912)=0,"-",AVERAGE(G912:H912))</f>
        <v>4.9998674345334122E-2</v>
      </c>
    </row>
    <row r="913" spans="3:9">
      <c r="C913" s="70">
        <v>898</v>
      </c>
      <c r="D913" s="73">
        <f ca="1">IF('Avaliacao de Conformidade'!$I$19&lt;&gt;"intervalo","-",IF(ABS($E$11-I911)&lt;=ABS($E$11-I912),D911+(RAND()-0.5)*$M$17/C913,D912+(RAND()-0.5)*$M$17/C913))</f>
        <v>1.6448108773483785</v>
      </c>
      <c r="E913" s="87">
        <f ca="1">IF('Avaliacao de Conformidade'!$I$19&lt;&gt;"intervalo","-",IF($E$10="Risco do Consumidor",$E$7+D913*$K$7,$E$7-D913*$K$7))</f>
        <v>93.700824474033851</v>
      </c>
      <c r="F913" s="87">
        <f ca="1">IF('Avaliacao de Conformidade'!$I$19&lt;&gt;"intervalo","-",IF($E$10="Risco do Consumidor",$E$8-D913*$K$8,$E$8+D913*$K$8))</f>
        <v>105.47677008729195</v>
      </c>
      <c r="G913" s="72">
        <f t="shared" ca="1" si="43"/>
        <v>5.0004409162924666E-2</v>
      </c>
      <c r="H913" s="72">
        <f t="shared" ca="1" si="44"/>
        <v>5.0004418282679361E-2</v>
      </c>
      <c r="I913" s="72">
        <f t="shared" ca="1" si="45"/>
        <v>5.000441372280201E-2</v>
      </c>
    </row>
    <row r="914" spans="3:9">
      <c r="C914" s="70">
        <v>899</v>
      </c>
      <c r="D914" s="73">
        <f ca="1">IF('Avaliacao de Conformidade'!$I$19&lt;&gt;"intervalo","-",IF(ABS($E$11-I912)&lt;=ABS($E$11-I913),D912+(RAND()-0.5)*$M$17/C914,D913+(RAND()-0.5)*$M$17/C914))</f>
        <v>1.6449048655002849</v>
      </c>
      <c r="E914" s="87">
        <f ca="1">IF('Avaliacao de Conformidade'!$I$19&lt;&gt;"intervalo","-",IF($E$10="Risco do Consumidor",$E$7+D914*$K$7,$E$7-D914*$K$7))</f>
        <v>93.701035947375644</v>
      </c>
      <c r="F914" s="87">
        <f ca="1">IF('Avaliacao de Conformidade'!$I$19&lt;&gt;"intervalo","-",IF($E$10="Risco do Consumidor",$E$8-D914*$K$8,$E$8+D914*$K$8))</f>
        <v>105.47651161987422</v>
      </c>
      <c r="G914" s="72">
        <f t="shared" ca="1" si="43"/>
        <v>4.9994715702359568E-2</v>
      </c>
      <c r="H914" s="72">
        <f t="shared" ca="1" si="44"/>
        <v>4.9994724827083788E-2</v>
      </c>
      <c r="I914" s="72">
        <f t="shared" ca="1" si="45"/>
        <v>4.9994720264721682E-2</v>
      </c>
    </row>
    <row r="915" spans="3:9">
      <c r="C915" s="70">
        <v>900</v>
      </c>
      <c r="D915" s="73">
        <f ca="1">IF('Avaliacao de Conformidade'!$I$19&lt;&gt;"intervalo","-",IF(ABS($E$11-I913)&lt;=ABS($E$11-I914),D913+(RAND()-0.5)*$M$17/C915,D914+(RAND()-0.5)*$M$17/C915))</f>
        <v>1.6448476808088912</v>
      </c>
      <c r="E915" s="87">
        <f ca="1">IF('Avaliacao de Conformidade'!$I$19&lt;&gt;"intervalo","-",IF($E$10="Risco do Consumidor",$E$7+D915*$K$7,$E$7-D915*$K$7))</f>
        <v>93.700907281820008</v>
      </c>
      <c r="F915" s="87">
        <f ca="1">IF('Avaliacao de Conformidade'!$I$19&lt;&gt;"intervalo","-",IF($E$10="Risco do Consumidor",$E$8-D915*$K$8,$E$8+D915*$K$8))</f>
        <v>105.47666887777555</v>
      </c>
      <c r="G915" s="72">
        <f t="shared" ca="1" si="43"/>
        <v>5.0000613262439479E-2</v>
      </c>
      <c r="H915" s="72">
        <f t="shared" ca="1" si="44"/>
        <v>5.0000622384140082E-2</v>
      </c>
      <c r="I915" s="72">
        <f t="shared" ca="1" si="45"/>
        <v>5.0000617823289781E-2</v>
      </c>
    </row>
    <row r="916" spans="3:9">
      <c r="C916" s="70">
        <v>901</v>
      </c>
      <c r="D916" s="73">
        <f ca="1">IF('Avaliacao de Conformidade'!$I$19&lt;&gt;"intervalo","-",IF(ABS($E$11-I914)&lt;=ABS($E$11-I915),D914+(RAND()-0.5)*$M$17/C916,D915+(RAND()-0.5)*$M$17/C916))</f>
        <v>1.6447530770913579</v>
      </c>
      <c r="E916" s="87">
        <f ca="1">IF('Avaliacao de Conformidade'!$I$19&lt;&gt;"intervalo","-",IF($E$10="Risco do Consumidor",$E$7+D916*$K$7,$E$7-D916*$K$7))</f>
        <v>93.700694423455559</v>
      </c>
      <c r="F916" s="87">
        <f ca="1">IF('Avaliacao de Conformidade'!$I$19&lt;&gt;"intervalo","-",IF($E$10="Risco do Consumidor",$E$8-D916*$K$8,$E$8+D916*$K$8))</f>
        <v>105.47692903799877</v>
      </c>
      <c r="G916" s="72">
        <f t="shared" ca="1" si="43"/>
        <v>5.0010371132028629E-2</v>
      </c>
      <c r="H916" s="72">
        <f t="shared" ca="1" si="44"/>
        <v>5.0010380248729398E-2</v>
      </c>
      <c r="I916" s="72">
        <f t="shared" ca="1" si="45"/>
        <v>5.0010375690379014E-2</v>
      </c>
    </row>
    <row r="917" spans="3:9">
      <c r="C917" s="70">
        <v>902</v>
      </c>
      <c r="D917" s="73">
        <f ca="1">IF('Avaliacao de Conformidade'!$I$19&lt;&gt;"intervalo","-",IF(ABS($E$11-I915)&lt;=ABS($E$11-I916),D915+(RAND()-0.5)*$M$17/C917,D916+(RAND()-0.5)*$M$17/C917))</f>
        <v>1.6449220416117598</v>
      </c>
      <c r="E917" s="87">
        <f ca="1">IF('Avaliacao de Conformidade'!$I$19&lt;&gt;"intervalo","-",IF($E$10="Risco do Consumidor",$E$7+D917*$K$7,$E$7-D917*$K$7))</f>
        <v>93.701074593626458</v>
      </c>
      <c r="F917" s="87">
        <f ca="1">IF('Avaliacao de Conformidade'!$I$19&lt;&gt;"intervalo","-",IF($E$10="Risco do Consumidor",$E$8-D917*$K$8,$E$8+D917*$K$8))</f>
        <v>105.47646438556767</v>
      </c>
      <c r="G917" s="72">
        <f t="shared" ca="1" si="43"/>
        <v>4.9992944407421379E-2</v>
      </c>
      <c r="H917" s="72">
        <f t="shared" ca="1" si="44"/>
        <v>4.9992953533054031E-2</v>
      </c>
      <c r="I917" s="72">
        <f t="shared" ca="1" si="45"/>
        <v>4.9992948970237705E-2</v>
      </c>
    </row>
    <row r="918" spans="3:9">
      <c r="C918" s="70">
        <v>903</v>
      </c>
      <c r="D918" s="73">
        <f ca="1">IF('Avaliacao de Conformidade'!$I$19&lt;&gt;"intervalo","-",IF(ABS($E$11-I916)&lt;=ABS($E$11-I917),D916+(RAND()-0.5)*$M$17/C918,D917+(RAND()-0.5)*$M$17/C918))</f>
        <v>1.6449121493854195</v>
      </c>
      <c r="E918" s="87">
        <f ca="1">IF('Avaliacao de Conformidade'!$I$19&lt;&gt;"intervalo","-",IF($E$10="Risco do Consumidor",$E$7+D918*$K$7,$E$7-D918*$K$7))</f>
        <v>93.701052336117201</v>
      </c>
      <c r="F918" s="87">
        <f ca="1">IF('Avaliacao de Conformidade'!$I$19&lt;&gt;"intervalo","-",IF($E$10="Risco do Consumidor",$E$8-D918*$K$8,$E$8+D918*$K$8))</f>
        <v>105.47649158919009</v>
      </c>
      <c r="G918" s="72">
        <f t="shared" ca="1" si="43"/>
        <v>4.9993964542013353E-2</v>
      </c>
      <c r="H918" s="72">
        <f t="shared" ca="1" si="44"/>
        <v>4.9993973667122639E-2</v>
      </c>
      <c r="I918" s="72">
        <f t="shared" ca="1" si="45"/>
        <v>4.9993969104567992E-2</v>
      </c>
    </row>
    <row r="919" spans="3:9">
      <c r="C919" s="70">
        <v>904</v>
      </c>
      <c r="D919" s="73">
        <f ca="1">IF('Avaliacao de Conformidade'!$I$19&lt;&gt;"intervalo","-",IF(ABS($E$11-I917)&lt;=ABS($E$11-I918),D917+(RAND()-0.5)*$M$17/C919,D918+(RAND()-0.5)*$M$17/C919))</f>
        <v>1.6448734868136277</v>
      </c>
      <c r="E919" s="87">
        <f ca="1">IF('Avaliacao de Conformidade'!$I$19&lt;&gt;"intervalo","-",IF($E$10="Risco do Consumidor",$E$7+D919*$K$7,$E$7-D919*$K$7))</f>
        <v>93.700965345330658</v>
      </c>
      <c r="F919" s="87">
        <f ca="1">IF('Avaliacao de Conformidade'!$I$19&lt;&gt;"intervalo","-",IF($E$10="Risco do Consumidor",$E$8-D919*$K$8,$E$8+D919*$K$8))</f>
        <v>105.47659791126253</v>
      </c>
      <c r="G919" s="72">
        <f t="shared" ca="1" si="43"/>
        <v>4.9997951774071452E-2</v>
      </c>
      <c r="H919" s="72">
        <f t="shared" ca="1" si="44"/>
        <v>4.9997960897136269E-2</v>
      </c>
      <c r="I919" s="72">
        <f t="shared" ca="1" si="45"/>
        <v>4.999795633560386E-2</v>
      </c>
    </row>
    <row r="920" spans="3:9">
      <c r="C920" s="70">
        <v>905</v>
      </c>
      <c r="D920" s="73">
        <f ca="1">IF('Avaliacao de Conformidade'!$I$19&lt;&gt;"intervalo","-",IF(ABS($E$11-I918)&lt;=ABS($E$11-I919),D918+(RAND()-0.5)*$M$17/C920,D919+(RAND()-0.5)*$M$17/C920))</f>
        <v>1.6448804624661726</v>
      </c>
      <c r="E920" s="87">
        <f ca="1">IF('Avaliacao de Conformidade'!$I$19&lt;&gt;"intervalo","-",IF($E$10="Risco do Consumidor",$E$7+D920*$K$7,$E$7-D920*$K$7))</f>
        <v>93.700981040548882</v>
      </c>
      <c r="F920" s="87">
        <f ca="1">IF('Avaliacao de Conformidade'!$I$19&lt;&gt;"intervalo","-",IF($E$10="Risco do Consumidor",$E$8-D920*$K$8,$E$8+D920*$K$8))</f>
        <v>105.47657872821803</v>
      </c>
      <c r="G920" s="72">
        <f t="shared" ca="1" si="43"/>
        <v>4.9997232363307949E-2</v>
      </c>
      <c r="H920" s="72">
        <f t="shared" ca="1" si="44"/>
        <v>4.9997241486741381E-2</v>
      </c>
      <c r="I920" s="72">
        <f t="shared" ca="1" si="45"/>
        <v>4.9997236925024668E-2</v>
      </c>
    </row>
    <row r="921" spans="3:9">
      <c r="C921" s="70">
        <v>906</v>
      </c>
      <c r="D921" s="73">
        <f ca="1">IF('Avaliacao de Conformidade'!$I$19&lt;&gt;"intervalo","-",IF(ABS($E$11-I919)&lt;=ABS($E$11-I920),D919+(RAND()-0.5)*$M$17/C921,D920+(RAND()-0.5)*$M$17/C921))</f>
        <v>1.6447855281567949</v>
      </c>
      <c r="E921" s="87">
        <f ca="1">IF('Avaliacao de Conformidade'!$I$19&lt;&gt;"intervalo","-",IF($E$10="Risco do Consumidor",$E$7+D921*$K$7,$E$7-D921*$K$7))</f>
        <v>93.700767438352784</v>
      </c>
      <c r="F921" s="87">
        <f ca="1">IF('Avaliacao de Conformidade'!$I$19&lt;&gt;"intervalo","-",IF($E$10="Risco do Consumidor",$E$8-D921*$K$8,$E$8+D921*$K$8))</f>
        <v>105.47683979756881</v>
      </c>
      <c r="G921" s="72">
        <f t="shared" ca="1" si="43"/>
        <v>5.0007023806380155E-2</v>
      </c>
      <c r="H921" s="72">
        <f t="shared" ca="1" si="44"/>
        <v>5.0007032924795185E-2</v>
      </c>
      <c r="I921" s="72">
        <f t="shared" ca="1" si="45"/>
        <v>5.0007028365587666E-2</v>
      </c>
    </row>
    <row r="922" spans="3:9">
      <c r="C922" s="70">
        <v>907</v>
      </c>
      <c r="D922" s="73">
        <f ca="1">IF('Avaliacao de Conformidade'!$I$19&lt;&gt;"intervalo","-",IF(ABS($E$11-I920)&lt;=ABS($E$11-I921),D920+(RAND()-0.5)*$M$17/C922,D921+(RAND()-0.5)*$M$17/C922))</f>
        <v>1.6449401810343489</v>
      </c>
      <c r="E922" s="87">
        <f ca="1">IF('Avaliacao de Conformidade'!$I$19&lt;&gt;"intervalo","-",IF($E$10="Risco do Consumidor",$E$7+D922*$K$7,$E$7-D922*$K$7))</f>
        <v>93.701115407327279</v>
      </c>
      <c r="F922" s="87">
        <f ca="1">IF('Avaliacao de Conformidade'!$I$19&lt;&gt;"intervalo","-",IF($E$10="Risco do Consumidor",$E$8-D922*$K$8,$E$8+D922*$K$8))</f>
        <v>105.47641450215554</v>
      </c>
      <c r="G922" s="72">
        <f t="shared" ca="1" si="43"/>
        <v>4.9991073824884324E-2</v>
      </c>
      <c r="H922" s="72">
        <f t="shared" ca="1" si="44"/>
        <v>4.9991082951475627E-2</v>
      </c>
      <c r="I922" s="72">
        <f t="shared" ca="1" si="45"/>
        <v>4.9991078388179976E-2</v>
      </c>
    </row>
    <row r="923" spans="3:9">
      <c r="C923" s="70">
        <v>908</v>
      </c>
      <c r="D923" s="73">
        <f ca="1">IF('Avaliacao de Conformidade'!$I$19&lt;&gt;"intervalo","-",IF(ABS($E$11-I921)&lt;=ABS($E$11-I922),D921+(RAND()-0.5)*$M$17/C923,D922+(RAND()-0.5)*$M$17/C923))</f>
        <v>1.6448164272569969</v>
      </c>
      <c r="E923" s="87">
        <f ca="1">IF('Avaliacao de Conformidade'!$I$19&lt;&gt;"intervalo","-",IF($E$10="Risco do Consumidor",$E$7+D923*$K$7,$E$7-D923*$K$7))</f>
        <v>93.70083696132825</v>
      </c>
      <c r="F923" s="87">
        <f ca="1">IF('Avaliacao de Conformidade'!$I$19&lt;&gt;"intervalo","-",IF($E$10="Risco do Consumidor",$E$8-D923*$K$8,$E$8+D923*$K$8))</f>
        <v>105.47675482504326</v>
      </c>
      <c r="G923" s="72">
        <f t="shared" ca="1" si="43"/>
        <v>5.0003836731907912E-2</v>
      </c>
      <c r="H923" s="72">
        <f t="shared" ca="1" si="44"/>
        <v>5.0003845851956462E-2</v>
      </c>
      <c r="I923" s="72">
        <f t="shared" ca="1" si="45"/>
        <v>5.0003841291932187E-2</v>
      </c>
    </row>
    <row r="924" spans="3:9">
      <c r="C924" s="70">
        <v>909</v>
      </c>
      <c r="D924" s="73">
        <f ca="1">IF('Avaliacao de Conformidade'!$I$19&lt;&gt;"intervalo","-",IF(ABS($E$11-I922)&lt;=ABS($E$11-I923),D922+(RAND()-0.5)*$M$17/C924,D923+(RAND()-0.5)*$M$17/C924))</f>
        <v>1.6447466490116103</v>
      </c>
      <c r="E924" s="87">
        <f ca="1">IF('Avaliacao de Conformidade'!$I$19&lt;&gt;"intervalo","-",IF($E$10="Risco do Consumidor",$E$7+D924*$K$7,$E$7-D924*$K$7))</f>
        <v>93.700679960276119</v>
      </c>
      <c r="F924" s="87">
        <f ca="1">IF('Avaliacao de Conformidade'!$I$19&lt;&gt;"intervalo","-",IF($E$10="Risco do Consumidor",$E$8-D924*$K$8,$E$8+D924*$K$8))</f>
        <v>105.47694671521808</v>
      </c>
      <c r="G924" s="72">
        <f t="shared" ca="1" si="43"/>
        <v>5.0011034209308559E-2</v>
      </c>
      <c r="H924" s="72">
        <f t="shared" ca="1" si="44"/>
        <v>5.0011043325669156E-2</v>
      </c>
      <c r="I924" s="72">
        <f t="shared" ca="1" si="45"/>
        <v>5.0011038767488858E-2</v>
      </c>
    </row>
    <row r="925" spans="3:9">
      <c r="C925" s="70">
        <v>910</v>
      </c>
      <c r="D925" s="73">
        <f ca="1">IF('Avaliacao de Conformidade'!$I$19&lt;&gt;"intervalo","-",IF(ABS($E$11-I923)&lt;=ABS($E$11-I924),D923+(RAND()-0.5)*$M$17/C925,D924+(RAND()-0.5)*$M$17/C925))</f>
        <v>1.6448654386386838</v>
      </c>
      <c r="E925" s="87">
        <f ca="1">IF('Avaliacao de Conformidade'!$I$19&lt;&gt;"intervalo","-",IF($E$10="Risco do Consumidor",$E$7+D925*$K$7,$E$7-D925*$K$7))</f>
        <v>93.70094723693704</v>
      </c>
      <c r="F925" s="87">
        <f ca="1">IF('Avaliacao de Conformidade'!$I$19&lt;&gt;"intervalo","-",IF($E$10="Risco do Consumidor",$E$8-D925*$K$8,$E$8+D925*$K$8))</f>
        <v>105.47662004374362</v>
      </c>
      <c r="G925" s="72">
        <f t="shared" ca="1" si="43"/>
        <v>4.9998781806127227E-2</v>
      </c>
      <c r="H925" s="72">
        <f t="shared" ca="1" si="44"/>
        <v>4.9998790928766579E-2</v>
      </c>
      <c r="I925" s="72">
        <f t="shared" ca="1" si="45"/>
        <v>4.9998786367446903E-2</v>
      </c>
    </row>
    <row r="926" spans="3:9">
      <c r="C926" s="70">
        <v>911</v>
      </c>
      <c r="D926" s="73">
        <f ca="1">IF('Avaliacao de Conformidade'!$I$19&lt;&gt;"intervalo","-",IF(ABS($E$11-I924)&lt;=ABS($E$11-I925),D924+(RAND()-0.5)*$M$17/C926,D925+(RAND()-0.5)*$M$17/C926))</f>
        <v>1.6448261343495214</v>
      </c>
      <c r="E926" s="87">
        <f ca="1">IF('Avaliacao de Conformidade'!$I$19&lt;&gt;"intervalo","-",IF($E$10="Risco do Consumidor",$E$7+D926*$K$7,$E$7-D926*$K$7))</f>
        <v>93.700858802286419</v>
      </c>
      <c r="F926" s="87">
        <f ca="1">IF('Avaliacao de Conformidade'!$I$19&lt;&gt;"intervalo","-",IF($E$10="Risco do Consumidor",$E$8-D926*$K$8,$E$8+D926*$K$8))</f>
        <v>105.47672813053882</v>
      </c>
      <c r="G926" s="72">
        <f t="shared" ca="1" si="43"/>
        <v>5.0002835531438125E-2</v>
      </c>
      <c r="H926" s="72">
        <f t="shared" ca="1" si="44"/>
        <v>5.0002844651999286E-2</v>
      </c>
      <c r="I926" s="72">
        <f t="shared" ca="1" si="45"/>
        <v>5.0002840091718709E-2</v>
      </c>
    </row>
    <row r="927" spans="3:9">
      <c r="C927" s="70">
        <v>912</v>
      </c>
      <c r="D927" s="73">
        <f ca="1">IF('Avaliacao de Conformidade'!$I$19&lt;&gt;"intervalo","-",IF(ABS($E$11-I925)&lt;=ABS($E$11-I926),D925+(RAND()-0.5)*$M$17/C927,D926+(RAND()-0.5)*$M$17/C927))</f>
        <v>1.6449377850937985</v>
      </c>
      <c r="E927" s="87">
        <f ca="1">IF('Avaliacao de Conformidade'!$I$19&lt;&gt;"intervalo","-",IF($E$10="Risco do Consumidor",$E$7+D927*$K$7,$E$7-D927*$K$7))</f>
        <v>93.701110016461044</v>
      </c>
      <c r="F927" s="87">
        <f ca="1">IF('Avaliacao de Conformidade'!$I$19&lt;&gt;"intervalo","-",IF($E$10="Risco do Consumidor",$E$8-D927*$K$8,$E$8+D927*$K$8))</f>
        <v>105.47642109099205</v>
      </c>
      <c r="G927" s="72">
        <f t="shared" ca="1" si="43"/>
        <v>4.999132089705529E-2</v>
      </c>
      <c r="H927" s="72">
        <f t="shared" ca="1" si="44"/>
        <v>4.9991330023520054E-2</v>
      </c>
      <c r="I927" s="72">
        <f t="shared" ca="1" si="45"/>
        <v>4.9991325460287672E-2</v>
      </c>
    </row>
    <row r="928" spans="3:9">
      <c r="C928" s="70">
        <v>913</v>
      </c>
      <c r="D928" s="73">
        <f ca="1">IF('Avaliacao de Conformidade'!$I$19&lt;&gt;"intervalo","-",IF(ABS($E$11-I926)&lt;=ABS($E$11-I927),D926+(RAND()-0.5)*$M$17/C928,D927+(RAND()-0.5)*$M$17/C928))</f>
        <v>1.6448556878447782</v>
      </c>
      <c r="E928" s="87">
        <f ca="1">IF('Avaliacao de Conformidade'!$I$19&lt;&gt;"intervalo","-",IF($E$10="Risco do Consumidor",$E$7+D928*$K$7,$E$7-D928*$K$7))</f>
        <v>93.700925297650755</v>
      </c>
      <c r="F928" s="87">
        <f ca="1">IF('Avaliacao de Conformidade'!$I$19&lt;&gt;"intervalo","-",IF($E$10="Risco do Consumidor",$E$8-D928*$K$8,$E$8+D928*$K$8))</f>
        <v>105.47664685842686</v>
      </c>
      <c r="G928" s="72">
        <f t="shared" ca="1" si="43"/>
        <v>4.9999787449026958E-2</v>
      </c>
      <c r="H928" s="72">
        <f t="shared" ca="1" si="44"/>
        <v>4.9999796571150987E-2</v>
      </c>
      <c r="I928" s="72">
        <f t="shared" ca="1" si="45"/>
        <v>4.9999792010088973E-2</v>
      </c>
    </row>
    <row r="929" spans="3:9">
      <c r="C929" s="70">
        <v>914</v>
      </c>
      <c r="D929" s="73">
        <f ca="1">IF('Avaliacao de Conformidade'!$I$19&lt;&gt;"intervalo","-",IF(ABS($E$11-I927)&lt;=ABS($E$11-I928),D927+(RAND()-0.5)*$M$17/C929,D928+(RAND()-0.5)*$M$17/C929))</f>
        <v>1.6447817928213109</v>
      </c>
      <c r="E929" s="87">
        <f ca="1">IF('Avaliacao de Conformidade'!$I$19&lt;&gt;"intervalo","-",IF($E$10="Risco do Consumidor",$E$7+D929*$K$7,$E$7-D929*$K$7))</f>
        <v>93.700759033847945</v>
      </c>
      <c r="F929" s="87">
        <f ca="1">IF('Avaliacao de Conformidade'!$I$19&lt;&gt;"intervalo","-",IF($E$10="Risco do Consumidor",$E$8-D929*$K$8,$E$8+D929*$K$8))</f>
        <v>105.4768500697414</v>
      </c>
      <c r="G929" s="72">
        <f t="shared" ca="1" si="43"/>
        <v>5.0007409096934817E-2</v>
      </c>
      <c r="H929" s="72">
        <f t="shared" ca="1" si="44"/>
        <v>5.0007418215152678E-2</v>
      </c>
      <c r="I929" s="72">
        <f t="shared" ca="1" si="45"/>
        <v>5.0007413656043748E-2</v>
      </c>
    </row>
    <row r="930" spans="3:9">
      <c r="C930" s="70">
        <v>915</v>
      </c>
      <c r="D930" s="73">
        <f ca="1">IF('Avaliacao de Conformidade'!$I$19&lt;&gt;"intervalo","-",IF(ABS($E$11-I928)&lt;=ABS($E$11-I929),D928+(RAND()-0.5)*$M$17/C930,D929+(RAND()-0.5)*$M$17/C930))</f>
        <v>1.6448542846705232</v>
      </c>
      <c r="E930" s="87">
        <f ca="1">IF('Avaliacao de Conformidade'!$I$19&lt;&gt;"intervalo","-",IF($E$10="Risco do Consumidor",$E$7+D930*$K$7,$E$7-D930*$K$7))</f>
        <v>93.700922140508681</v>
      </c>
      <c r="F930" s="87">
        <f ca="1">IF('Avaliacao de Conformidade'!$I$19&lt;&gt;"intervalo","-",IF($E$10="Risco do Consumidor",$E$8-D930*$K$8,$E$8+D930*$K$8))</f>
        <v>105.47665071715606</v>
      </c>
      <c r="G930" s="72">
        <f t="shared" ca="1" si="43"/>
        <v>4.999993216597879E-2</v>
      </c>
      <c r="H930" s="72">
        <f t="shared" ca="1" si="44"/>
        <v>4.9999941288028552E-2</v>
      </c>
      <c r="I930" s="72">
        <f t="shared" ca="1" si="45"/>
        <v>4.9999936727003674E-2</v>
      </c>
    </row>
    <row r="931" spans="3:9">
      <c r="C931" s="70">
        <v>916</v>
      </c>
      <c r="D931" s="73">
        <f ca="1">IF('Avaliacao de Conformidade'!$I$19&lt;&gt;"intervalo","-",IF(ABS($E$11-I929)&lt;=ABS($E$11-I930),D929+(RAND()-0.5)*$M$17/C931,D930+(RAND()-0.5)*$M$17/C931))</f>
        <v>1.6447529737610425</v>
      </c>
      <c r="E931" s="87">
        <f ca="1">IF('Avaliacao de Conformidade'!$I$19&lt;&gt;"intervalo","-",IF($E$10="Risco do Consumidor",$E$7+D931*$K$7,$E$7-D931*$K$7))</f>
        <v>93.700694190962352</v>
      </c>
      <c r="F931" s="87">
        <f ca="1">IF('Avaliacao de Conformidade'!$I$19&lt;&gt;"intervalo","-",IF($E$10="Risco do Consumidor",$E$8-D931*$K$8,$E$8+D931*$K$8))</f>
        <v>105.47692932215713</v>
      </c>
      <c r="G931" s="72">
        <f t="shared" ca="1" si="43"/>
        <v>5.0010381790830317E-2</v>
      </c>
      <c r="H931" s="72">
        <f t="shared" ca="1" si="44"/>
        <v>5.0010390907525445E-2</v>
      </c>
      <c r="I931" s="72">
        <f t="shared" ca="1" si="45"/>
        <v>5.0010386349177885E-2</v>
      </c>
    </row>
    <row r="932" spans="3:9">
      <c r="C932" s="70">
        <v>917</v>
      </c>
      <c r="D932" s="73">
        <f ca="1">IF('Avaliacao de Conformidade'!$I$19&lt;&gt;"intervalo","-",IF(ABS($E$11-I930)&lt;=ABS($E$11-I931),D930+(RAND()-0.5)*$M$17/C932,D931+(RAND()-0.5)*$M$17/C932))</f>
        <v>1.6449359669495871</v>
      </c>
      <c r="E932" s="87">
        <f ca="1">IF('Avaliacao de Conformidade'!$I$19&lt;&gt;"intervalo","-",IF($E$10="Risco do Consumidor",$E$7+D932*$K$7,$E$7-D932*$K$7))</f>
        <v>93.701105925636568</v>
      </c>
      <c r="F932" s="87">
        <f ca="1">IF('Avaliacao de Conformidade'!$I$19&lt;&gt;"intervalo","-",IF($E$10="Risco do Consumidor",$E$8-D932*$K$8,$E$8+D932*$K$8))</f>
        <v>105.47642609088864</v>
      </c>
      <c r="G932" s="72">
        <f t="shared" ca="1" si="43"/>
        <v>4.9991508386846954E-2</v>
      </c>
      <c r="H932" s="72">
        <f t="shared" ca="1" si="44"/>
        <v>4.9991517513215802E-2</v>
      </c>
      <c r="I932" s="72">
        <f t="shared" ca="1" si="45"/>
        <v>4.9991512950031375E-2</v>
      </c>
    </row>
    <row r="933" spans="3:9">
      <c r="C933" s="70">
        <v>918</v>
      </c>
      <c r="D933" s="73">
        <f ca="1">IF('Avaliacao de Conformidade'!$I$19&lt;&gt;"intervalo","-",IF(ABS($E$11-I931)&lt;=ABS($E$11-I932),D931+(RAND()-0.5)*$M$17/C933,D932+(RAND()-0.5)*$M$17/C933))</f>
        <v>1.6449603000779349</v>
      </c>
      <c r="E933" s="87">
        <f ca="1">IF('Avaliacao de Conformidade'!$I$19&lt;&gt;"intervalo","-",IF($E$10="Risco do Consumidor",$E$7+D933*$K$7,$E$7-D933*$K$7))</f>
        <v>93.701160675175359</v>
      </c>
      <c r="F933" s="87">
        <f ca="1">IF('Avaliacao de Conformidade'!$I$19&lt;&gt;"intervalo","-",IF($E$10="Risco do Consumidor",$E$8-D933*$K$8,$E$8+D933*$K$8))</f>
        <v>105.47635917478569</v>
      </c>
      <c r="G933" s="72">
        <f t="shared" ca="1" si="43"/>
        <v>4.9988999164170815E-2</v>
      </c>
      <c r="H933" s="72">
        <f t="shared" ca="1" si="44"/>
        <v>4.9989008291827459E-2</v>
      </c>
      <c r="I933" s="72">
        <f t="shared" ca="1" si="45"/>
        <v>4.9989003727999137E-2</v>
      </c>
    </row>
    <row r="934" spans="3:9">
      <c r="C934" s="70">
        <v>919</v>
      </c>
      <c r="D934" s="73">
        <f ca="1">IF('Avaliacao de Conformidade'!$I$19&lt;&gt;"intervalo","-",IF(ABS($E$11-I932)&lt;=ABS($E$11-I933),D932+(RAND()-0.5)*$M$17/C934,D933+(RAND()-0.5)*$M$17/C934))</f>
        <v>1.6449011237498918</v>
      </c>
      <c r="E934" s="87">
        <f ca="1">IF('Avaliacao de Conformidade'!$I$19&lt;&gt;"intervalo","-",IF($E$10="Risco do Consumidor",$E$7+D934*$K$7,$E$7-D934*$K$7))</f>
        <v>93.701027528437251</v>
      </c>
      <c r="F934" s="87">
        <f ca="1">IF('Avaliacao de Conformidade'!$I$19&lt;&gt;"intervalo","-",IF($E$10="Risco do Consumidor",$E$8-D934*$K$8,$E$8+D934*$K$8))</f>
        <v>105.47652190968779</v>
      </c>
      <c r="G934" s="72">
        <f t="shared" ca="1" si="43"/>
        <v>4.9995101578846964E-2</v>
      </c>
      <c r="H934" s="72">
        <f t="shared" ca="1" si="44"/>
        <v>4.9995110703372557E-2</v>
      </c>
      <c r="I934" s="72">
        <f t="shared" ca="1" si="45"/>
        <v>4.999510614110976E-2</v>
      </c>
    </row>
    <row r="935" spans="3:9">
      <c r="C935" s="70">
        <v>920</v>
      </c>
      <c r="D935" s="73">
        <f ca="1">IF('Avaliacao de Conformidade'!$I$19&lt;&gt;"intervalo","-",IF(ABS($E$11-I933)&lt;=ABS($E$11-I934),D933+(RAND()-0.5)*$M$17/C935,D934+(RAND()-0.5)*$M$17/C935))</f>
        <v>1.6448145508858292</v>
      </c>
      <c r="E935" s="87">
        <f ca="1">IF('Avaliacao de Conformidade'!$I$19&lt;&gt;"intervalo","-",IF($E$10="Risco do Consumidor",$E$7+D935*$K$7,$E$7-D935*$K$7))</f>
        <v>93.700832739493109</v>
      </c>
      <c r="F935" s="87">
        <f ca="1">IF('Avaliacao de Conformidade'!$I$19&lt;&gt;"intervalo","-",IF($E$10="Risco do Consumidor",$E$8-D935*$K$8,$E$8+D935*$K$8))</f>
        <v>105.47675998506396</v>
      </c>
      <c r="G935" s="72">
        <f t="shared" ca="1" si="43"/>
        <v>5.0004030264790549E-2</v>
      </c>
      <c r="H935" s="72">
        <f t="shared" ca="1" si="44"/>
        <v>5.0004039384739116E-2</v>
      </c>
      <c r="I935" s="72">
        <f t="shared" ca="1" si="45"/>
        <v>5.0004034824764829E-2</v>
      </c>
    </row>
    <row r="936" spans="3:9">
      <c r="C936" s="70">
        <v>921</v>
      </c>
      <c r="D936" s="73">
        <f ca="1">IF('Avaliacao de Conformidade'!$I$19&lt;&gt;"intervalo","-",IF(ABS($E$11-I934)&lt;=ABS($E$11-I935),D934+(RAND()-0.5)*$M$17/C936,D935+(RAND()-0.5)*$M$17/C936))</f>
        <v>1.6447142152047372</v>
      </c>
      <c r="E936" s="87">
        <f ca="1">IF('Avaliacao de Conformidade'!$I$19&lt;&gt;"intervalo","-",IF($E$10="Risco do Consumidor",$E$7+D936*$K$7,$E$7-D936*$K$7))</f>
        <v>93.700606984210651</v>
      </c>
      <c r="F936" s="87">
        <f ca="1">IF('Avaliacao de Conformidade'!$I$19&lt;&gt;"intervalo","-",IF($E$10="Risco do Consumidor",$E$8-D936*$K$8,$E$8+D936*$K$8))</f>
        <v>105.47703590818698</v>
      </c>
      <c r="G936" s="72">
        <f t="shared" ca="1" si="43"/>
        <v>5.0014379968632734E-2</v>
      </c>
      <c r="H936" s="72">
        <f t="shared" ca="1" si="44"/>
        <v>5.0014389083279702E-2</v>
      </c>
      <c r="I936" s="72">
        <f t="shared" ca="1" si="45"/>
        <v>5.0014384525956218E-2</v>
      </c>
    </row>
    <row r="937" spans="3:9">
      <c r="C937" s="70">
        <v>922</v>
      </c>
      <c r="D937" s="73">
        <f ca="1">IF('Avaliacao de Conformidade'!$I$19&lt;&gt;"intervalo","-",IF(ABS($E$11-I935)&lt;=ABS($E$11-I936),D935+(RAND()-0.5)*$M$17/C937,D936+(RAND()-0.5)*$M$17/C937))</f>
        <v>1.6447431819047817</v>
      </c>
      <c r="E937" s="87">
        <f ca="1">IF('Avaliacao de Conformidade'!$I$19&lt;&gt;"intervalo","-",IF($E$10="Risco do Consumidor",$E$7+D937*$K$7,$E$7-D937*$K$7))</f>
        <v>93.700672159285759</v>
      </c>
      <c r="F937" s="87">
        <f ca="1">IF('Avaliacao de Conformidade'!$I$19&lt;&gt;"intervalo","-",IF($E$10="Risco do Consumidor",$E$8-D937*$K$8,$E$8+D937*$K$8))</f>
        <v>105.47695624976186</v>
      </c>
      <c r="G937" s="72">
        <f t="shared" ca="1" si="43"/>
        <v>5.0011391855535887E-2</v>
      </c>
      <c r="H937" s="72">
        <f t="shared" ca="1" si="44"/>
        <v>5.0011400971713485E-2</v>
      </c>
      <c r="I937" s="72">
        <f t="shared" ca="1" si="45"/>
        <v>5.001139641362469E-2</v>
      </c>
    </row>
    <row r="938" spans="3:9">
      <c r="C938" s="70">
        <v>923</v>
      </c>
      <c r="D938" s="73">
        <f ca="1">IF('Avaliacao de Conformidade'!$I$19&lt;&gt;"intervalo","-",IF(ABS($E$11-I936)&lt;=ABS($E$11-I937),D936+(RAND()-0.5)*$M$17/C938,D937+(RAND()-0.5)*$M$17/C938))</f>
        <v>1.644774670504052</v>
      </c>
      <c r="E938" s="87">
        <f ca="1">IF('Avaliacao de Conformidade'!$I$19&lt;&gt;"intervalo","-",IF($E$10="Risco do Consumidor",$E$7+D938*$K$7,$E$7-D938*$K$7))</f>
        <v>93.70074300863412</v>
      </c>
      <c r="F938" s="87">
        <f ca="1">IF('Avaliacao de Conformidade'!$I$19&lt;&gt;"intervalo","-",IF($E$10="Risco do Consumidor",$E$8-D938*$K$8,$E$8+D938*$K$8))</f>
        <v>105.47686965611386</v>
      </c>
      <c r="G938" s="72">
        <f t="shared" ca="1" si="43"/>
        <v>5.0008143752785943E-2</v>
      </c>
      <c r="H938" s="72">
        <f t="shared" ca="1" si="44"/>
        <v>5.0008152870627653E-2</v>
      </c>
      <c r="I938" s="72">
        <f t="shared" ca="1" si="45"/>
        <v>5.0008148311706802E-2</v>
      </c>
    </row>
    <row r="939" spans="3:9">
      <c r="C939" s="70">
        <v>924</v>
      </c>
      <c r="D939" s="73">
        <f ca="1">IF('Avaliacao de Conformidade'!$I$19&lt;&gt;"intervalo","-",IF(ABS($E$11-I937)&lt;=ABS($E$11-I938),D937+(RAND()-0.5)*$M$17/C939,D938+(RAND()-0.5)*$M$17/C939))</f>
        <v>1.6447949921242517</v>
      </c>
      <c r="E939" s="87">
        <f ca="1">IF('Avaliacao de Conformidade'!$I$19&lt;&gt;"intervalo","-",IF($E$10="Risco do Consumidor",$E$7+D939*$K$7,$E$7-D939*$K$7))</f>
        <v>93.700788732279563</v>
      </c>
      <c r="F939" s="87">
        <f ca="1">IF('Avaliacao de Conformidade'!$I$19&lt;&gt;"intervalo","-",IF($E$10="Risco do Consumidor",$E$8-D939*$K$8,$E$8+D939*$K$8))</f>
        <v>105.47681377165831</v>
      </c>
      <c r="G939" s="72">
        <f t="shared" ca="1" si="43"/>
        <v>5.0006047632297553E-2</v>
      </c>
      <c r="H939" s="72">
        <f t="shared" ca="1" si="44"/>
        <v>5.0006056751212918E-2</v>
      </c>
      <c r="I939" s="72">
        <f t="shared" ca="1" si="45"/>
        <v>5.0006052191755232E-2</v>
      </c>
    </row>
    <row r="940" spans="3:9">
      <c r="C940" s="70">
        <v>925</v>
      </c>
      <c r="D940" s="73">
        <f ca="1">IF('Avaliacao de Conformidade'!$I$19&lt;&gt;"intervalo","-",IF(ABS($E$11-I938)&lt;=ABS($E$11-I939),D938+(RAND()-0.5)*$M$17/C940,D939+(RAND()-0.5)*$M$17/C940))</f>
        <v>1.6448292513156642</v>
      </c>
      <c r="E940" s="87">
        <f ca="1">IF('Avaliacao de Conformidade'!$I$19&lt;&gt;"intervalo","-",IF($E$10="Risco do Consumidor",$E$7+D940*$K$7,$E$7-D940*$K$7))</f>
        <v>93.700865815460247</v>
      </c>
      <c r="F940" s="87">
        <f ca="1">IF('Avaliacao de Conformidade'!$I$19&lt;&gt;"intervalo","-",IF($E$10="Risco do Consumidor",$E$8-D940*$K$8,$E$8+D940*$K$8))</f>
        <v>105.47671955888192</v>
      </c>
      <c r="G940" s="72">
        <f t="shared" ca="1" si="43"/>
        <v>5.0002514047425214E-2</v>
      </c>
      <c r="H940" s="72">
        <f t="shared" ca="1" si="44"/>
        <v>5.0002523168151534E-2</v>
      </c>
      <c r="I940" s="72">
        <f t="shared" ca="1" si="45"/>
        <v>5.0002518607788371E-2</v>
      </c>
    </row>
    <row r="941" spans="3:9">
      <c r="C941" s="70">
        <v>926</v>
      </c>
      <c r="D941" s="73">
        <f ca="1">IF('Avaliacao de Conformidade'!$I$19&lt;&gt;"intervalo","-",IF(ABS($E$11-I939)&lt;=ABS($E$11-I940),D939+(RAND()-0.5)*$M$17/C941,D940+(RAND()-0.5)*$M$17/C941))</f>
        <v>1.644882596565427</v>
      </c>
      <c r="E941" s="87">
        <f ca="1">IF('Avaliacao de Conformidade'!$I$19&lt;&gt;"intervalo","-",IF($E$10="Risco do Consumidor",$E$7+D941*$K$7,$E$7-D941*$K$7))</f>
        <v>93.700985842272217</v>
      </c>
      <c r="F941" s="87">
        <f ca="1">IF('Avaliacao de Conformidade'!$I$19&lt;&gt;"intervalo","-",IF($E$10="Risco do Consumidor",$E$8-D941*$K$8,$E$8+D941*$K$8))</f>
        <v>105.47657285944507</v>
      </c>
      <c r="G941" s="72">
        <f t="shared" ca="1" si="43"/>
        <v>4.9997012271715685E-2</v>
      </c>
      <c r="H941" s="72">
        <f t="shared" ca="1" si="44"/>
        <v>4.9997021395262277E-2</v>
      </c>
      <c r="I941" s="72">
        <f t="shared" ca="1" si="45"/>
        <v>4.9997016833488978E-2</v>
      </c>
    </row>
    <row r="942" spans="3:9">
      <c r="C942" s="70">
        <v>927</v>
      </c>
      <c r="D942" s="73">
        <f ca="1">IF('Avaliacao de Conformidade'!$I$19&lt;&gt;"intervalo","-",IF(ABS($E$11-I940)&lt;=ABS($E$11-I941),D940+(RAND()-0.5)*$M$17/C942,D941+(RAND()-0.5)*$M$17/C942))</f>
        <v>1.6448670798707175</v>
      </c>
      <c r="E942" s="87">
        <f ca="1">IF('Avaliacao de Conformidade'!$I$19&lt;&gt;"intervalo","-",IF($E$10="Risco do Consumidor",$E$7+D942*$K$7,$E$7-D942*$K$7))</f>
        <v>93.700950929709109</v>
      </c>
      <c r="F942" s="87">
        <f ca="1">IF('Avaliacao de Conformidade'!$I$19&lt;&gt;"intervalo","-",IF($E$10="Risco do Consumidor",$E$8-D942*$K$8,$E$8+D942*$K$8))</f>
        <v>105.47661553035553</v>
      </c>
      <c r="G942" s="72">
        <f t="shared" ca="1" si="43"/>
        <v>4.999861254012785E-2</v>
      </c>
      <c r="H942" s="72">
        <f t="shared" ca="1" si="44"/>
        <v>4.9998621662853703E-2</v>
      </c>
      <c r="I942" s="72">
        <f t="shared" ca="1" si="45"/>
        <v>4.9998617101490776E-2</v>
      </c>
    </row>
    <row r="943" spans="3:9">
      <c r="C943" s="70">
        <v>928</v>
      </c>
      <c r="D943" s="73">
        <f ca="1">IF('Avaliacao de Conformidade'!$I$19&lt;&gt;"intervalo","-",IF(ABS($E$11-I941)&lt;=ABS($E$11-I942),D941+(RAND()-0.5)*$M$17/C943,D942+(RAND()-0.5)*$M$17/C943))</f>
        <v>1.644884201633446</v>
      </c>
      <c r="E943" s="87">
        <f ca="1">IF('Avaliacao de Conformidade'!$I$19&lt;&gt;"intervalo","-",IF($E$10="Risco do Consumidor",$E$7+D943*$K$7,$E$7-D943*$K$7))</f>
        <v>93.700989453675248</v>
      </c>
      <c r="F943" s="87">
        <f ca="1">IF('Avaliacao de Conformidade'!$I$19&lt;&gt;"intervalo","-",IF($E$10="Risco do Consumidor",$E$8-D943*$K$8,$E$8+D943*$K$8))</f>
        <v>105.47656844550802</v>
      </c>
      <c r="G943" s="72">
        <f t="shared" ca="1" si="43"/>
        <v>4.9996846740104711E-2</v>
      </c>
      <c r="H943" s="72">
        <f t="shared" ca="1" si="44"/>
        <v>4.9996855863735735E-2</v>
      </c>
      <c r="I943" s="72">
        <f t="shared" ca="1" si="45"/>
        <v>4.999685130192022E-2</v>
      </c>
    </row>
    <row r="944" spans="3:9">
      <c r="C944" s="70">
        <v>929</v>
      </c>
      <c r="D944" s="73">
        <f ca="1">IF('Avaliacao de Conformidade'!$I$19&lt;&gt;"intervalo","-",IF(ABS($E$11-I942)&lt;=ABS($E$11-I943),D942+(RAND()-0.5)*$M$17/C944,D943+(RAND()-0.5)*$M$17/C944))</f>
        <v>1.6448025268965232</v>
      </c>
      <c r="E944" s="87">
        <f ca="1">IF('Avaliacao de Conformidade'!$I$19&lt;&gt;"intervalo","-",IF($E$10="Risco do Consumidor",$E$7+D944*$K$7,$E$7-D944*$K$7))</f>
        <v>93.700805685517182</v>
      </c>
      <c r="F944" s="87">
        <f ca="1">IF('Avaliacao de Conformidade'!$I$19&lt;&gt;"intervalo","-",IF($E$10="Risco do Consumidor",$E$8-D944*$K$8,$E$8+D944*$K$8))</f>
        <v>105.47679305103456</v>
      </c>
      <c r="G944" s="72">
        <f t="shared" ca="1" si="43"/>
        <v>5.0005270458599115E-2</v>
      </c>
      <c r="H944" s="72">
        <f t="shared" ca="1" si="44"/>
        <v>5.0005279577912877E-2</v>
      </c>
      <c r="I944" s="72">
        <f t="shared" ca="1" si="45"/>
        <v>5.0005275018255996E-2</v>
      </c>
    </row>
    <row r="945" spans="3:9">
      <c r="C945" s="70">
        <v>930</v>
      </c>
      <c r="D945" s="73">
        <f ca="1">IF('Avaliacao de Conformidade'!$I$19&lt;&gt;"intervalo","-",IF(ABS($E$11-I943)&lt;=ABS($E$11-I944),D943+(RAND()-0.5)*$M$17/C945,D944+(RAND()-0.5)*$M$17/C945))</f>
        <v>1.6448132106443674</v>
      </c>
      <c r="E945" s="87">
        <f ca="1">IF('Avaliacao de Conformidade'!$I$19&lt;&gt;"intervalo","-",IF($E$10="Risco do Consumidor",$E$7+D945*$K$7,$E$7-D945*$K$7))</f>
        <v>93.700829723949823</v>
      </c>
      <c r="F945" s="87">
        <f ca="1">IF('Avaliacao de Conformidade'!$I$19&lt;&gt;"intervalo","-",IF($E$10="Risco do Consumidor",$E$8-D945*$K$8,$E$8+D945*$K$8))</f>
        <v>105.47676367072799</v>
      </c>
      <c r="G945" s="72">
        <f t="shared" ca="1" si="43"/>
        <v>5.0004168500488763E-2</v>
      </c>
      <c r="H945" s="72">
        <f t="shared" ca="1" si="44"/>
        <v>5.0004177620366824E-2</v>
      </c>
      <c r="I945" s="72">
        <f t="shared" ca="1" si="45"/>
        <v>5.0004173060427794E-2</v>
      </c>
    </row>
    <row r="946" spans="3:9">
      <c r="C946" s="70">
        <v>931</v>
      </c>
      <c r="D946" s="73">
        <f ca="1">IF('Avaliacao de Conformidade'!$I$19&lt;&gt;"intervalo","-",IF(ABS($E$11-I944)&lt;=ABS($E$11-I945),D944+(RAND()-0.5)*$M$17/C946,D945+(RAND()-0.5)*$M$17/C946))</f>
        <v>1.6449194607814797</v>
      </c>
      <c r="E946" s="87">
        <f ca="1">IF('Avaliacao de Conformidade'!$I$19&lt;&gt;"intervalo","-",IF($E$10="Risco do Consumidor",$E$7+D946*$K$7,$E$7-D946*$K$7))</f>
        <v>93.701068786758327</v>
      </c>
      <c r="F946" s="87">
        <f ca="1">IF('Avaliacao de Conformidade'!$I$19&lt;&gt;"intervalo","-",IF($E$10="Risco do Consumidor",$E$8-D946*$K$8,$E$8+D946*$K$8))</f>
        <v>105.47647148285093</v>
      </c>
      <c r="G946" s="72">
        <f t="shared" ca="1" si="43"/>
        <v>4.9993210553617766E-2</v>
      </c>
      <c r="H946" s="72">
        <f t="shared" ca="1" si="44"/>
        <v>4.99932196791135E-2</v>
      </c>
      <c r="I946" s="72">
        <f t="shared" ca="1" si="45"/>
        <v>4.9993215116365633E-2</v>
      </c>
    </row>
    <row r="947" spans="3:9">
      <c r="C947" s="70">
        <v>932</v>
      </c>
      <c r="D947" s="73">
        <f ca="1">IF('Avaliacao de Conformidade'!$I$19&lt;&gt;"intervalo","-",IF(ABS($E$11-I945)&lt;=ABS($E$11-I946),D945+(RAND()-0.5)*$M$17/C947,D946+(RAND()-0.5)*$M$17/C947))</f>
        <v>1.6448525877080857</v>
      </c>
      <c r="E947" s="87">
        <f ca="1">IF('Avaliacao de Conformidade'!$I$19&lt;&gt;"intervalo","-",IF($E$10="Risco do Consumidor",$E$7+D947*$K$7,$E$7-D947*$K$7))</f>
        <v>93.700918322343199</v>
      </c>
      <c r="F947" s="87">
        <f ca="1">IF('Avaliacao de Conformidade'!$I$19&lt;&gt;"intervalo","-",IF($E$10="Risco do Consumidor",$E$8-D947*$K$8,$E$8+D947*$K$8))</f>
        <v>105.47665538380276</v>
      </c>
      <c r="G947" s="72">
        <f t="shared" ca="1" si="43"/>
        <v>5.0000107183341268E-2</v>
      </c>
      <c r="H947" s="72">
        <f t="shared" ca="1" si="44"/>
        <v>5.0000116305301434E-2</v>
      </c>
      <c r="I947" s="72">
        <f t="shared" ca="1" si="45"/>
        <v>5.0000111744321354E-2</v>
      </c>
    </row>
    <row r="948" spans="3:9">
      <c r="C948" s="70">
        <v>933</v>
      </c>
      <c r="D948" s="73">
        <f ca="1">IF('Avaliacao de Conformidade'!$I$19&lt;&gt;"intervalo","-",IF(ABS($E$11-I946)&lt;=ABS($E$11-I947),D946+(RAND()-0.5)*$M$17/C948,D947+(RAND()-0.5)*$M$17/C948))</f>
        <v>1.6448863755662895</v>
      </c>
      <c r="E948" s="87">
        <f ca="1">IF('Avaliacao de Conformidade'!$I$19&lt;&gt;"intervalo","-",IF($E$10="Risco do Consumidor",$E$7+D948*$K$7,$E$7-D948*$K$7))</f>
        <v>93.700994345024156</v>
      </c>
      <c r="F948" s="87">
        <f ca="1">IF('Avaliacao de Conformidade'!$I$19&lt;&gt;"intervalo","-",IF($E$10="Risco do Consumidor",$E$8-D948*$K$8,$E$8+D948*$K$8))</f>
        <v>105.47656246719271</v>
      </c>
      <c r="G948" s="72">
        <f t="shared" ca="1" si="43"/>
        <v>4.9996622541824721E-2</v>
      </c>
      <c r="H948" s="72">
        <f t="shared" ca="1" si="44"/>
        <v>4.9996631665571306E-2</v>
      </c>
      <c r="I948" s="72">
        <f t="shared" ca="1" si="45"/>
        <v>4.999662710369801E-2</v>
      </c>
    </row>
    <row r="949" spans="3:9">
      <c r="C949" s="70">
        <v>934</v>
      </c>
      <c r="D949" s="73">
        <f ca="1">IF('Avaliacao de Conformidade'!$I$19&lt;&gt;"intervalo","-",IF(ABS($E$11-I947)&lt;=ABS($E$11-I948),D947+(RAND()-0.5)*$M$17/C949,D948+(RAND()-0.5)*$M$17/C949))</f>
        <v>1.6448648634066689</v>
      </c>
      <c r="E949" s="87">
        <f ca="1">IF('Avaliacao de Conformidade'!$I$19&lt;&gt;"intervalo","-",IF($E$10="Risco do Consumidor",$E$7+D949*$K$7,$E$7-D949*$K$7))</f>
        <v>93.700945942665001</v>
      </c>
      <c r="F949" s="87">
        <f ca="1">IF('Avaliacao de Conformidade'!$I$19&lt;&gt;"intervalo","-",IF($E$10="Risco do Consumidor",$E$8-D949*$K$8,$E$8+D949*$K$8))</f>
        <v>105.47662162563167</v>
      </c>
      <c r="G949" s="72">
        <f t="shared" ca="1" si="43"/>
        <v>4.999884113192516E-2</v>
      </c>
      <c r="H949" s="72">
        <f t="shared" ca="1" si="44"/>
        <v>4.9998850254533996E-2</v>
      </c>
      <c r="I949" s="72">
        <f t="shared" ca="1" si="45"/>
        <v>4.9998845693229578E-2</v>
      </c>
    </row>
    <row r="950" spans="3:9">
      <c r="C950" s="70">
        <v>935</v>
      </c>
      <c r="D950" s="73">
        <f ca="1">IF('Avaliacao de Conformidade'!$I$19&lt;&gt;"intervalo","-",IF(ABS($E$11-I948)&lt;=ABS($E$11-I949),D948+(RAND()-0.5)*$M$17/C950,D949+(RAND()-0.5)*$M$17/C950))</f>
        <v>1.6448348405284847</v>
      </c>
      <c r="E950" s="87">
        <f ca="1">IF('Avaliacao de Conformidade'!$I$19&lt;&gt;"intervalo","-",IF($E$10="Risco do Consumidor",$E$7+D950*$K$7,$E$7-D950*$K$7))</f>
        <v>93.700878391189093</v>
      </c>
      <c r="F950" s="87">
        <f ca="1">IF('Avaliacao de Conformidade'!$I$19&lt;&gt;"intervalo","-",IF($E$10="Risco do Consumidor",$E$8-D950*$K$8,$E$8+D950*$K$8))</f>
        <v>105.47670418854666</v>
      </c>
      <c r="G950" s="72">
        <f t="shared" ca="1" si="43"/>
        <v>5.000193757991904E-2</v>
      </c>
      <c r="H950" s="72">
        <f t="shared" ca="1" si="44"/>
        <v>5.0001946700940603E-2</v>
      </c>
      <c r="I950" s="72">
        <f t="shared" ca="1" si="45"/>
        <v>5.0001942140429821E-2</v>
      </c>
    </row>
    <row r="951" spans="3:9">
      <c r="C951" s="70">
        <v>936</v>
      </c>
      <c r="D951" s="73">
        <f ca="1">IF('Avaliacao de Conformidade'!$I$19&lt;&gt;"intervalo","-",IF(ABS($E$11-I949)&lt;=ABS($E$11-I950),D949+(RAND()-0.5)*$M$17/C951,D950+(RAND()-0.5)*$M$17/C951))</f>
        <v>1.6449018449304065</v>
      </c>
      <c r="E951" s="87">
        <f ca="1">IF('Avaliacao de Conformidade'!$I$19&lt;&gt;"intervalo","-",IF($E$10="Risco do Consumidor",$E$7+D951*$K$7,$E$7-D951*$K$7))</f>
        <v>93.701029151093408</v>
      </c>
      <c r="F951" s="87">
        <f ca="1">IF('Avaliacao de Conformidade'!$I$19&lt;&gt;"intervalo","-",IF($E$10="Risco do Consumidor",$E$8-D951*$K$8,$E$8+D951*$K$8))</f>
        <v>105.47651992644138</v>
      </c>
      <c r="G951" s="72">
        <f t="shared" ca="1" si="43"/>
        <v>4.9995027205287687E-2</v>
      </c>
      <c r="H951" s="72">
        <f t="shared" ca="1" si="44"/>
        <v>4.9995036329851826E-2</v>
      </c>
      <c r="I951" s="72">
        <f t="shared" ca="1" si="45"/>
        <v>4.9995031767569753E-2</v>
      </c>
    </row>
    <row r="952" spans="3:9">
      <c r="C952" s="70">
        <v>937</v>
      </c>
      <c r="D952" s="73">
        <f ca="1">IF('Avaliacao de Conformidade'!$I$19&lt;&gt;"intervalo","-",IF(ABS($E$11-I950)&lt;=ABS($E$11-I951),D950+(RAND()-0.5)*$M$17/C952,D951+(RAND()-0.5)*$M$17/C952))</f>
        <v>1.6448162480745117</v>
      </c>
      <c r="E952" s="87">
        <f ca="1">IF('Avaliacao de Conformidade'!$I$19&lt;&gt;"intervalo","-",IF($E$10="Risco do Consumidor",$E$7+D952*$K$7,$E$7-D952*$K$7))</f>
        <v>93.700836558167651</v>
      </c>
      <c r="F952" s="87">
        <f ca="1">IF('Avaliacao de Conformidade'!$I$19&lt;&gt;"intervalo","-",IF($E$10="Risco do Consumidor",$E$8-D952*$K$8,$E$8+D952*$K$8))</f>
        <v>105.4767553177951</v>
      </c>
      <c r="G952" s="72">
        <f t="shared" ca="1" si="43"/>
        <v>5.0003855213142087E-2</v>
      </c>
      <c r="H952" s="72">
        <f t="shared" ca="1" si="44"/>
        <v>5.0003864333180978E-2</v>
      </c>
      <c r="I952" s="72">
        <f t="shared" ca="1" si="45"/>
        <v>5.0003859773161533E-2</v>
      </c>
    </row>
    <row r="953" spans="3:9">
      <c r="C953" s="70">
        <v>938</v>
      </c>
      <c r="D953" s="73">
        <f ca="1">IF('Avaliacao de Conformidade'!$I$19&lt;&gt;"intervalo","-",IF(ABS($E$11-I951)&lt;=ABS($E$11-I952),D951+(RAND()-0.5)*$M$17/C953,D952+(RAND()-0.5)*$M$17/C953))</f>
        <v>1.6447921715992948</v>
      </c>
      <c r="E953" s="87">
        <f ca="1">IF('Avaliacao de Conformidade'!$I$19&lt;&gt;"intervalo","-",IF($E$10="Risco do Consumidor",$E$7+D953*$K$7,$E$7-D953*$K$7))</f>
        <v>93.70078238609841</v>
      </c>
      <c r="F953" s="87">
        <f ca="1">IF('Avaliacao de Conformidade'!$I$19&lt;&gt;"intervalo","-",IF($E$10="Risco do Consumidor",$E$8-D953*$K$8,$E$8+D953*$K$8))</f>
        <v>105.47682152810194</v>
      </c>
      <c r="G953" s="72">
        <f t="shared" ca="1" si="43"/>
        <v>5.0006338557676562E-2</v>
      </c>
      <c r="H953" s="72">
        <f t="shared" ca="1" si="44"/>
        <v>5.000634767644252E-2</v>
      </c>
      <c r="I953" s="72">
        <f t="shared" ca="1" si="45"/>
        <v>5.0006343117059537E-2</v>
      </c>
    </row>
    <row r="954" spans="3:9">
      <c r="C954" s="70">
        <v>939</v>
      </c>
      <c r="D954" s="73">
        <f ca="1">IF('Avaliacao de Conformidade'!$I$19&lt;&gt;"intervalo","-",IF(ABS($E$11-I952)&lt;=ABS($E$11-I953),D952+(RAND()-0.5)*$M$17/C954,D953+(RAND()-0.5)*$M$17/C954))</f>
        <v>1.6448299095835415</v>
      </c>
      <c r="E954" s="87">
        <f ca="1">IF('Avaliacao de Conformidade'!$I$19&lt;&gt;"intervalo","-",IF($E$10="Risco do Consumidor",$E$7+D954*$K$7,$E$7-D954*$K$7))</f>
        <v>93.700867296562961</v>
      </c>
      <c r="F954" s="87">
        <f ca="1">IF('Avaliacao de Conformidade'!$I$19&lt;&gt;"intervalo","-",IF($E$10="Risco do Consumidor",$E$8-D954*$K$8,$E$8+D954*$K$8))</f>
        <v>105.47671774864526</v>
      </c>
      <c r="G954" s="72">
        <f t="shared" ca="1" si="43"/>
        <v>5.0002446153861284E-2</v>
      </c>
      <c r="H954" s="72">
        <f t="shared" ca="1" si="44"/>
        <v>5.0002455274621785E-2</v>
      </c>
      <c r="I954" s="72">
        <f t="shared" ca="1" si="45"/>
        <v>5.0002450714241531E-2</v>
      </c>
    </row>
    <row r="955" spans="3:9">
      <c r="C955" s="70">
        <v>940</v>
      </c>
      <c r="D955" s="73">
        <f ca="1">IF('Avaliacao de Conformidade'!$I$19&lt;&gt;"intervalo","-",IF(ABS($E$11-I953)&lt;=ABS($E$11-I954),D953+(RAND()-0.5)*$M$17/C955,D954+(RAND()-0.5)*$M$17/C955))</f>
        <v>1.6448929120878324</v>
      </c>
      <c r="E955" s="87">
        <f ca="1">IF('Avaliacao de Conformidade'!$I$19&lt;&gt;"intervalo","-",IF($E$10="Risco do Consumidor",$E$7+D955*$K$7,$E$7-D955*$K$7))</f>
        <v>93.70100905219762</v>
      </c>
      <c r="F955" s="87">
        <f ca="1">IF('Avaliacao de Conformidade'!$I$19&lt;&gt;"intervalo","-",IF($E$10="Risco do Consumidor",$E$8-D955*$K$8,$E$8+D955*$K$8))</f>
        <v>105.47654449175846</v>
      </c>
      <c r="G955" s="72">
        <f t="shared" ca="1" si="43"/>
        <v>4.9995948433427424E-2</v>
      </c>
      <c r="H955" s="72">
        <f t="shared" ca="1" si="44"/>
        <v>4.9995957557519198E-2</v>
      </c>
      <c r="I955" s="72">
        <f t="shared" ca="1" si="45"/>
        <v>4.9995952995473311E-2</v>
      </c>
    </row>
    <row r="956" spans="3:9">
      <c r="C956" s="70">
        <v>941</v>
      </c>
      <c r="D956" s="73">
        <f ca="1">IF('Avaliacao de Conformidade'!$I$19&lt;&gt;"intervalo","-",IF(ABS($E$11-I954)&lt;=ABS($E$11-I955),D954+(RAND()-0.5)*$M$17/C956,D955+(RAND()-0.5)*$M$17/C956))</f>
        <v>1.6447845531099403</v>
      </c>
      <c r="E956" s="87">
        <f ca="1">IF('Avaliacao de Conformidade'!$I$19&lt;&gt;"intervalo","-",IF($E$10="Risco do Consumidor",$E$7+D956*$K$7,$E$7-D956*$K$7))</f>
        <v>93.700765244497362</v>
      </c>
      <c r="F956" s="87">
        <f ca="1">IF('Avaliacao de Conformidade'!$I$19&lt;&gt;"intervalo","-",IF($E$10="Risco do Consumidor",$E$8-D956*$K$8,$E$8+D956*$K$8))</f>
        <v>105.47684247894766</v>
      </c>
      <c r="G956" s="72">
        <f t="shared" ca="1" si="43"/>
        <v>5.000712437980713E-2</v>
      </c>
      <c r="H956" s="72">
        <f t="shared" ca="1" si="44"/>
        <v>5.0007133498170465E-2</v>
      </c>
      <c r="I956" s="72">
        <f t="shared" ca="1" si="45"/>
        <v>5.0007128938988801E-2</v>
      </c>
    </row>
    <row r="957" spans="3:9">
      <c r="C957" s="70">
        <v>942</v>
      </c>
      <c r="D957" s="73">
        <f ca="1">IF('Avaliacao de Conformidade'!$I$19&lt;&gt;"intervalo","-",IF(ABS($E$11-I955)&lt;=ABS($E$11-I956),D955+(RAND()-0.5)*$M$17/C957,D956+(RAND()-0.5)*$M$17/C957))</f>
        <v>1.6449892462633888</v>
      </c>
      <c r="E957" s="87">
        <f ca="1">IF('Avaliacao de Conformidade'!$I$19&lt;&gt;"intervalo","-",IF($E$10="Risco do Consumidor",$E$7+D957*$K$7,$E$7-D957*$K$7))</f>
        <v>93.70122580409263</v>
      </c>
      <c r="F957" s="87">
        <f ca="1">IF('Avaliacao de Conformidade'!$I$19&lt;&gt;"intervalo","-",IF($E$10="Risco do Consumidor",$E$8-D957*$K$8,$E$8+D957*$K$8))</f>
        <v>105.47627957277568</v>
      </c>
      <c r="G957" s="72">
        <f t="shared" ca="1" si="43"/>
        <v>4.9986014375650853E-2</v>
      </c>
      <c r="H957" s="72">
        <f t="shared" ca="1" si="44"/>
        <v>4.9986023504838675E-2</v>
      </c>
      <c r="I957" s="72">
        <f t="shared" ca="1" si="45"/>
        <v>4.9986018940244764E-2</v>
      </c>
    </row>
    <row r="958" spans="3:9">
      <c r="C958" s="70">
        <v>943</v>
      </c>
      <c r="D958" s="73">
        <f ca="1">IF('Avaliacao de Conformidade'!$I$19&lt;&gt;"intervalo","-",IF(ABS($E$11-I956)&lt;=ABS($E$11-I957),D956+(RAND()-0.5)*$M$17/C958,D957+(RAND()-0.5)*$M$17/C958))</f>
        <v>1.644708209529915</v>
      </c>
      <c r="E958" s="87">
        <f ca="1">IF('Avaliacao de Conformidade'!$I$19&lt;&gt;"intervalo","-",IF($E$10="Risco do Consumidor",$E$7+D958*$K$7,$E$7-D958*$K$7))</f>
        <v>93.700593471442303</v>
      </c>
      <c r="F958" s="87">
        <f ca="1">IF('Avaliacao de Conformidade'!$I$19&lt;&gt;"intervalo","-",IF($E$10="Risco do Consumidor",$E$8-D958*$K$8,$E$8+D958*$K$8))</f>
        <v>105.47705242379273</v>
      </c>
      <c r="G958" s="72">
        <f t="shared" ca="1" si="43"/>
        <v>5.0014999512856956E-2</v>
      </c>
      <c r="H958" s="72">
        <f t="shared" ca="1" si="44"/>
        <v>5.0015008627186358E-2</v>
      </c>
      <c r="I958" s="72">
        <f t="shared" ca="1" si="45"/>
        <v>5.0015004070021657E-2</v>
      </c>
    </row>
    <row r="959" spans="3:9">
      <c r="C959" s="70">
        <v>944</v>
      </c>
      <c r="D959" s="73">
        <f ca="1">IF('Avaliacao de Conformidade'!$I$19&lt;&gt;"intervalo","-",IF(ABS($E$11-I957)&lt;=ABS($E$11-I958),D957+(RAND()-0.5)*$M$17/C959,D958+(RAND()-0.5)*$M$17/C959))</f>
        <v>1.6450555040797337</v>
      </c>
      <c r="E959" s="87">
        <f ca="1">IF('Avaliacao de Conformidade'!$I$19&lt;&gt;"intervalo","-",IF($E$10="Risco do Consumidor",$E$7+D959*$K$7,$E$7-D959*$K$7))</f>
        <v>93.701374884179401</v>
      </c>
      <c r="F959" s="87">
        <f ca="1">IF('Avaliacao de Conformidade'!$I$19&lt;&gt;"intervalo","-",IF($E$10="Risco do Consumidor",$E$8-D959*$K$8,$E$8+D959*$K$8))</f>
        <v>105.47609736378074</v>
      </c>
      <c r="G959" s="72">
        <f t="shared" ca="1" si="43"/>
        <v>4.9979182729924333E-2</v>
      </c>
      <c r="H959" s="72">
        <f t="shared" ca="1" si="44"/>
        <v>4.9979191862618406E-2</v>
      </c>
      <c r="I959" s="72">
        <f t="shared" ca="1" si="45"/>
        <v>4.997918729627137E-2</v>
      </c>
    </row>
    <row r="960" spans="3:9">
      <c r="C960" s="70">
        <v>945</v>
      </c>
      <c r="D960" s="73">
        <f ca="1">IF('Avaliacao de Conformidade'!$I$19&lt;&gt;"intervalo","-",IF(ABS($E$11-I958)&lt;=ABS($E$11-I959),D958+(RAND()-0.5)*$M$17/C960,D959+(RAND()-0.5)*$M$17/C960))</f>
        <v>1.6446890945970483</v>
      </c>
      <c r="E960" s="87">
        <f ca="1">IF('Avaliacao de Conformidade'!$I$19&lt;&gt;"intervalo","-",IF($E$10="Risco do Consumidor",$E$7+D960*$K$7,$E$7-D960*$K$7))</f>
        <v>93.700550462843353</v>
      </c>
      <c r="F960" s="87">
        <f ca="1">IF('Avaliacao de Conformidade'!$I$19&lt;&gt;"intervalo","-",IF($E$10="Risco do Consumidor",$E$8-D960*$K$8,$E$8+D960*$K$8))</f>
        <v>105.47710498985812</v>
      </c>
      <c r="G960" s="72">
        <f t="shared" ca="1" si="43"/>
        <v>5.0016971446278792E-2</v>
      </c>
      <c r="H960" s="72">
        <f t="shared" ca="1" si="44"/>
        <v>5.0016980559598724E-2</v>
      </c>
      <c r="I960" s="72">
        <f t="shared" ca="1" si="45"/>
        <v>5.0016976002938758E-2</v>
      </c>
    </row>
    <row r="961" spans="3:9">
      <c r="C961" s="70">
        <v>946</v>
      </c>
      <c r="D961" s="73">
        <f ca="1">IF('Avaliacao de Conformidade'!$I$19&lt;&gt;"intervalo","-",IF(ABS($E$11-I959)&lt;=ABS($E$11-I960),D959+(RAND()-0.5)*$M$17/C961,D960+(RAND()-0.5)*$M$17/C961))</f>
        <v>1.6446762856668191</v>
      </c>
      <c r="E961" s="87">
        <f ca="1">IF('Avaliacao de Conformidade'!$I$19&lt;&gt;"intervalo","-",IF($E$10="Risco do Consumidor",$E$7+D961*$K$7,$E$7-D961*$K$7))</f>
        <v>93.700521642750346</v>
      </c>
      <c r="F961" s="87">
        <f ca="1">IF('Avaliacao de Conformidade'!$I$19&lt;&gt;"intervalo","-",IF($E$10="Risco do Consumidor",$E$8-D961*$K$8,$E$8+D961*$K$8))</f>
        <v>105.47714021441625</v>
      </c>
      <c r="G961" s="72">
        <f t="shared" ca="1" si="43"/>
        <v>5.0018292874969457E-2</v>
      </c>
      <c r="H961" s="72">
        <f t="shared" ca="1" si="44"/>
        <v>5.0018301987613409E-2</v>
      </c>
      <c r="I961" s="72">
        <f t="shared" ca="1" si="45"/>
        <v>5.0018297431291436E-2</v>
      </c>
    </row>
    <row r="962" spans="3:9">
      <c r="C962" s="70">
        <v>947</v>
      </c>
      <c r="D962" s="73">
        <f ca="1">IF('Avaliacao de Conformidade'!$I$19&lt;&gt;"intervalo","-",IF(ABS($E$11-I960)&lt;=ABS($E$11-I961),D960+(RAND()-0.5)*$M$17/C962,D961+(RAND()-0.5)*$M$17/C962))</f>
        <v>1.6446569776495561</v>
      </c>
      <c r="E962" s="87">
        <f ca="1">IF('Avaliacao de Conformidade'!$I$19&lt;&gt;"intervalo","-",IF($E$10="Risco do Consumidor",$E$7+D962*$K$7,$E$7-D962*$K$7))</f>
        <v>93.700478199711497</v>
      </c>
      <c r="F962" s="87">
        <f ca="1">IF('Avaliacao de Conformidade'!$I$19&lt;&gt;"intervalo","-",IF($E$10="Risco do Consumidor",$E$8-D962*$K$8,$E$8+D962*$K$8))</f>
        <v>105.47719331146372</v>
      </c>
      <c r="G962" s="72">
        <f t="shared" ca="1" si="43"/>
        <v>5.0020284832251564E-2</v>
      </c>
      <c r="H962" s="72">
        <f t="shared" ca="1" si="44"/>
        <v>5.0020293943875221E-2</v>
      </c>
      <c r="I962" s="72">
        <f t="shared" ca="1" si="45"/>
        <v>5.0020289388063396E-2</v>
      </c>
    </row>
    <row r="963" spans="3:9">
      <c r="C963" s="70">
        <v>948</v>
      </c>
      <c r="D963" s="73">
        <f ca="1">IF('Avaliacao de Conformidade'!$I$19&lt;&gt;"intervalo","-",IF(ABS($E$11-I961)&lt;=ABS($E$11-I962),D961+(RAND()-0.5)*$M$17/C963,D962+(RAND()-0.5)*$M$17/C963))</f>
        <v>1.6447579043568072</v>
      </c>
      <c r="E963" s="87">
        <f ca="1">IF('Avaliacao de Conformidade'!$I$19&lt;&gt;"intervalo","-",IF($E$10="Risco do Consumidor",$E$7+D963*$K$7,$E$7-D963*$K$7))</f>
        <v>93.700705284802822</v>
      </c>
      <c r="F963" s="87">
        <f ca="1">IF('Avaliacao de Conformidade'!$I$19&lt;&gt;"intervalo","-",IF($E$10="Risco do Consumidor",$E$8-D963*$K$8,$E$8+D963*$K$8))</f>
        <v>105.47691576301878</v>
      </c>
      <c r="G963" s="72">
        <f t="shared" ca="1" si="43"/>
        <v>5.0009873188546126E-2</v>
      </c>
      <c r="H963" s="72">
        <f t="shared" ca="1" si="44"/>
        <v>5.000988230550181E-2</v>
      </c>
      <c r="I963" s="72">
        <f t="shared" ca="1" si="45"/>
        <v>5.0009877747023965E-2</v>
      </c>
    </row>
    <row r="964" spans="3:9">
      <c r="C964" s="70">
        <v>949</v>
      </c>
      <c r="D964" s="73">
        <f ca="1">IF('Avaliacao de Conformidade'!$I$19&lt;&gt;"intervalo","-",IF(ABS($E$11-I962)&lt;=ABS($E$11-I963),D962+(RAND()-0.5)*$M$17/C964,D963+(RAND()-0.5)*$M$17/C964))</f>
        <v>1.6448279246215256</v>
      </c>
      <c r="E964" s="87">
        <f ca="1">IF('Avaliacao de Conformidade'!$I$19&lt;&gt;"intervalo","-",IF($E$10="Risco do Consumidor",$E$7+D964*$K$7,$E$7-D964*$K$7))</f>
        <v>93.700862830398435</v>
      </c>
      <c r="F964" s="87">
        <f ca="1">IF('Avaliacao de Conformidade'!$I$19&lt;&gt;"intervalo","-",IF($E$10="Risco do Consumidor",$E$8-D964*$K$8,$E$8+D964*$K$8))</f>
        <v>105.4767232072908</v>
      </c>
      <c r="G964" s="72">
        <f t="shared" ca="1" si="43"/>
        <v>5.0002650882510262E-2</v>
      </c>
      <c r="H964" s="72">
        <f t="shared" ca="1" si="44"/>
        <v>5.0002660003166326E-2</v>
      </c>
      <c r="I964" s="72">
        <f t="shared" ca="1" si="45"/>
        <v>5.0002655442838294E-2</v>
      </c>
    </row>
    <row r="965" spans="3:9">
      <c r="C965" s="70">
        <v>950</v>
      </c>
      <c r="D965" s="73">
        <f ca="1">IF('Avaliacao de Conformidade'!$I$19&lt;&gt;"intervalo","-",IF(ABS($E$11-I963)&lt;=ABS($E$11-I964),D963+(RAND()-0.5)*$M$17/C965,D964+(RAND()-0.5)*$M$17/C965))</f>
        <v>1.6448956261486243</v>
      </c>
      <c r="E965" s="87">
        <f ca="1">IF('Avaliacao de Conformidade'!$I$19&lt;&gt;"intervalo","-",IF($E$10="Risco do Consumidor",$E$7+D965*$K$7,$E$7-D965*$K$7))</f>
        <v>93.701015158834409</v>
      </c>
      <c r="F965" s="87">
        <f ca="1">IF('Avaliacao de Conformidade'!$I$19&lt;&gt;"intervalo","-",IF($E$10="Risco do Consumidor",$E$8-D965*$K$8,$E$8+D965*$K$8))</f>
        <v>105.47653702809129</v>
      </c>
      <c r="G965" s="72">
        <f t="shared" ca="1" si="43"/>
        <v>4.9995668535741403E-2</v>
      </c>
      <c r="H965" s="72">
        <f t="shared" ca="1" si="44"/>
        <v>4.9995677659977138E-2</v>
      </c>
      <c r="I965" s="72">
        <f t="shared" ca="1" si="45"/>
        <v>4.9995673097859267E-2</v>
      </c>
    </row>
    <row r="966" spans="3:9">
      <c r="C966" s="70">
        <v>951</v>
      </c>
      <c r="D966" s="73">
        <f ca="1">IF('Avaliacao de Conformidade'!$I$19&lt;&gt;"intervalo","-",IF(ABS($E$11-I964)&lt;=ABS($E$11-I965),D964+(RAND()-0.5)*$M$17/C966,D965+(RAND()-0.5)*$M$17/C966))</f>
        <v>1.6449152368435551</v>
      </c>
      <c r="E966" s="87">
        <f ca="1">IF('Avaliacao de Conformidade'!$I$19&lt;&gt;"intervalo","-",IF($E$10="Risco do Consumidor",$E$7+D966*$K$7,$E$7-D966*$K$7))</f>
        <v>93.701059282898001</v>
      </c>
      <c r="F966" s="87">
        <f ca="1">IF('Avaliacao de Conformidade'!$I$19&lt;&gt;"intervalo","-",IF($E$10="Risco do Consumidor",$E$8-D966*$K$8,$E$8+D966*$K$8))</f>
        <v>105.47648309868022</v>
      </c>
      <c r="G966" s="72">
        <f t="shared" ca="1" si="43"/>
        <v>4.9993646146501217E-2</v>
      </c>
      <c r="H966" s="72">
        <f t="shared" ca="1" si="44"/>
        <v>4.9993655271773754E-2</v>
      </c>
      <c r="I966" s="72">
        <f t="shared" ca="1" si="45"/>
        <v>4.9993650709137485E-2</v>
      </c>
    </row>
    <row r="967" spans="3:9">
      <c r="C967" s="70">
        <v>952</v>
      </c>
      <c r="D967" s="73">
        <f ca="1">IF('Avaliacao de Conformidade'!$I$19&lt;&gt;"intervalo","-",IF(ABS($E$11-I965)&lt;=ABS($E$11-I966),D965+(RAND()-0.5)*$M$17/C967,D966+(RAND()-0.5)*$M$17/C967))</f>
        <v>1.6448095669683154</v>
      </c>
      <c r="E967" s="87">
        <f ca="1">IF('Avaliacao de Conformidade'!$I$19&lt;&gt;"intervalo","-",IF($E$10="Risco do Consumidor",$E$7+D967*$K$7,$E$7-D967*$K$7))</f>
        <v>93.700821525678705</v>
      </c>
      <c r="F967" s="87">
        <f ca="1">IF('Avaliacao de Conformidade'!$I$19&lt;&gt;"intervalo","-",IF($E$10="Risco do Consumidor",$E$8-D967*$K$8,$E$8+D967*$K$8))</f>
        <v>105.47677369083713</v>
      </c>
      <c r="G967" s="72">
        <f t="shared" ca="1" si="43"/>
        <v>5.0004544319460768E-2</v>
      </c>
      <c r="H967" s="72">
        <f t="shared" ca="1" si="44"/>
        <v>5.0004553439146282E-2</v>
      </c>
      <c r="I967" s="72">
        <f t="shared" ca="1" si="45"/>
        <v>5.0004548879303529E-2</v>
      </c>
    </row>
    <row r="968" spans="3:9">
      <c r="C968" s="70">
        <v>953</v>
      </c>
      <c r="D968" s="73">
        <f ca="1">IF('Avaliacao de Conformidade'!$I$19&lt;&gt;"intervalo","-",IF(ABS($E$11-I966)&lt;=ABS($E$11-I967),D966+(RAND()-0.5)*$M$17/C968,D967+(RAND()-0.5)*$M$17/C968))</f>
        <v>1.6447320299363188</v>
      </c>
      <c r="E968" s="87">
        <f ca="1">IF('Avaliacao de Conformidade'!$I$19&lt;&gt;"intervalo","-",IF($E$10="Risco do Consumidor",$E$7+D968*$K$7,$E$7-D968*$K$7))</f>
        <v>93.700647067356712</v>
      </c>
      <c r="F968" s="87">
        <f ca="1">IF('Avaliacao de Conformidade'!$I$19&lt;&gt;"intervalo","-",IF($E$10="Risco do Consumidor",$E$8-D968*$K$8,$E$8+D968*$K$8))</f>
        <v>105.47698691767512</v>
      </c>
      <c r="G968" s="72">
        <f t="shared" ca="1" si="43"/>
        <v>5.0012542240452998E-2</v>
      </c>
      <c r="H968" s="72">
        <f t="shared" ca="1" si="44"/>
        <v>5.0012551356040921E-2</v>
      </c>
      <c r="I968" s="72">
        <f t="shared" ca="1" si="45"/>
        <v>5.001254679824696E-2</v>
      </c>
    </row>
    <row r="969" spans="3:9">
      <c r="C969" s="70">
        <v>954</v>
      </c>
      <c r="D969" s="73">
        <f ca="1">IF('Avaliacao de Conformidade'!$I$19&lt;&gt;"intervalo","-",IF(ABS($E$11-I967)&lt;=ABS($E$11-I968),D967+(RAND()-0.5)*$M$17/C969,D968+(RAND()-0.5)*$M$17/C969))</f>
        <v>1.6448633482398716</v>
      </c>
      <c r="E969" s="87">
        <f ca="1">IF('Avaliacao de Conformidade'!$I$19&lt;&gt;"intervalo","-",IF($E$10="Risco do Consumidor",$E$7+D969*$K$7,$E$7-D969*$K$7))</f>
        <v>93.700942533539717</v>
      </c>
      <c r="F969" s="87">
        <f ca="1">IF('Avaliacao de Conformidade'!$I$19&lt;&gt;"intervalo","-",IF($E$10="Risco do Consumidor",$E$8-D969*$K$8,$E$8+D969*$K$8))</f>
        <v>105.47662579234036</v>
      </c>
      <c r="G969" s="72">
        <f t="shared" ca="1" si="43"/>
        <v>4.9998997396929153E-2</v>
      </c>
      <c r="H969" s="72">
        <f t="shared" ca="1" si="44"/>
        <v>4.9999006519458267E-2</v>
      </c>
      <c r="I969" s="72">
        <f t="shared" ca="1" si="45"/>
        <v>4.9999001958193706E-2</v>
      </c>
    </row>
    <row r="970" spans="3:9">
      <c r="C970" s="70">
        <v>955</v>
      </c>
      <c r="D970" s="73">
        <f ca="1">IF('Avaliacao de Conformidade'!$I$19&lt;&gt;"intervalo","-",IF(ABS($E$11-I968)&lt;=ABS($E$11-I969),D968+(RAND()-0.5)*$M$17/C970,D969+(RAND()-0.5)*$M$17/C970))</f>
        <v>1.6447937651662083</v>
      </c>
      <c r="E970" s="87">
        <f ca="1">IF('Avaliacao de Conformidade'!$I$19&lt;&gt;"intervalo","-",IF($E$10="Risco do Consumidor",$E$7+D970*$K$7,$E$7-D970*$K$7))</f>
        <v>93.700785971623972</v>
      </c>
      <c r="F970" s="87">
        <f ca="1">IF('Avaliacao de Conformidade'!$I$19&lt;&gt;"intervalo","-",IF($E$10="Risco do Consumidor",$E$8-D970*$K$8,$E$8+D970*$K$8))</f>
        <v>105.47681714579292</v>
      </c>
      <c r="G970" s="72">
        <f t="shared" ca="1" si="43"/>
        <v>5.000617418773335E-2</v>
      </c>
      <c r="H970" s="72">
        <f t="shared" ca="1" si="44"/>
        <v>5.0006183306583643E-2</v>
      </c>
      <c r="I970" s="72">
        <f t="shared" ca="1" si="45"/>
        <v>5.00061787471585E-2</v>
      </c>
    </row>
    <row r="971" spans="3:9">
      <c r="C971" s="70">
        <v>956</v>
      </c>
      <c r="D971" s="73">
        <f ca="1">IF('Avaliacao de Conformidade'!$I$19&lt;&gt;"intervalo","-",IF(ABS($E$11-I969)&lt;=ABS($E$11-I970),D969+(RAND()-0.5)*$M$17/C971,D970+(RAND()-0.5)*$M$17/C971))</f>
        <v>1.6448931756984688</v>
      </c>
      <c r="E971" s="87">
        <f ca="1">IF('Avaliacao de Conformidade'!$I$19&lt;&gt;"intervalo","-",IF($E$10="Risco do Consumidor",$E$7+D971*$K$7,$E$7-D971*$K$7))</f>
        <v>93.701009645321548</v>
      </c>
      <c r="F971" s="87">
        <f ca="1">IF('Avaliacao de Conformidade'!$I$19&lt;&gt;"intervalo","-",IF($E$10="Risco do Consumidor",$E$8-D971*$K$8,$E$8+D971*$K$8))</f>
        <v>105.47654376682921</v>
      </c>
      <c r="G971" s="72">
        <f t="shared" ca="1" si="43"/>
        <v>4.999592124753844E-2</v>
      </c>
      <c r="H971" s="72">
        <f t="shared" ca="1" si="44"/>
        <v>4.9995930371643932E-2</v>
      </c>
      <c r="I971" s="72">
        <f t="shared" ca="1" si="45"/>
        <v>4.9995925809591182E-2</v>
      </c>
    </row>
    <row r="972" spans="3:9">
      <c r="C972" s="70">
        <v>957</v>
      </c>
      <c r="D972" s="73">
        <f ca="1">IF('Avaliacao de Conformidade'!$I$19&lt;&gt;"intervalo","-",IF(ABS($E$11-I970)&lt;=ABS($E$11-I971),D970+(RAND()-0.5)*$M$17/C972,D971+(RAND()-0.5)*$M$17/C972))</f>
        <v>1.6448795112067307</v>
      </c>
      <c r="E972" s="87">
        <f ca="1">IF('Avaliacao de Conformidade'!$I$19&lt;&gt;"intervalo","-",IF($E$10="Risco do Consumidor",$E$7+D972*$K$7,$E$7-D972*$K$7))</f>
        <v>93.700978900215148</v>
      </c>
      <c r="F972" s="87">
        <f ca="1">IF('Avaliacao de Conformidade'!$I$19&lt;&gt;"intervalo","-",IF($E$10="Risco do Consumidor",$E$8-D972*$K$8,$E$8+D972*$K$8))</f>
        <v>105.4765813441815</v>
      </c>
      <c r="G972" s="72">
        <f t="shared" ca="1" si="43"/>
        <v>4.9997330467805405E-2</v>
      </c>
      <c r="H972" s="72">
        <f t="shared" ca="1" si="44"/>
        <v>4.9997339591189162E-2</v>
      </c>
      <c r="I972" s="72">
        <f t="shared" ca="1" si="45"/>
        <v>4.9997335029497283E-2</v>
      </c>
    </row>
    <row r="973" spans="3:9">
      <c r="C973" s="70">
        <v>958</v>
      </c>
      <c r="D973" s="73">
        <f ca="1">IF('Avaliacao de Conformidade'!$I$19&lt;&gt;"intervalo","-",IF(ABS($E$11-I971)&lt;=ABS($E$11-I972),D971+(RAND()-0.5)*$M$17/C973,D972+(RAND()-0.5)*$M$17/C973))</f>
        <v>1.6448466677327336</v>
      </c>
      <c r="E973" s="87">
        <f ca="1">IF('Avaliacao de Conformidade'!$I$19&lt;&gt;"intervalo","-",IF($E$10="Risco do Consumidor",$E$7+D973*$K$7,$E$7-D973*$K$7))</f>
        <v>93.700905002398656</v>
      </c>
      <c r="F973" s="87">
        <f ca="1">IF('Avaliacao de Conformidade'!$I$19&lt;&gt;"intervalo","-",IF($E$10="Risco do Consumidor",$E$8-D973*$K$8,$E$8+D973*$K$8))</f>
        <v>105.47667166373498</v>
      </c>
      <c r="G973" s="72">
        <f t="shared" ca="1" si="43"/>
        <v>5.0000717747806608E-2</v>
      </c>
      <c r="H973" s="72">
        <f t="shared" ca="1" si="44"/>
        <v>5.0000726869453442E-2</v>
      </c>
      <c r="I973" s="72">
        <f t="shared" ca="1" si="45"/>
        <v>5.0000722308630022E-2</v>
      </c>
    </row>
    <row r="974" spans="3:9">
      <c r="C974" s="70">
        <v>959</v>
      </c>
      <c r="D974" s="73">
        <f ca="1">IF('Avaliacao de Conformidade'!$I$19&lt;&gt;"intervalo","-",IF(ABS($E$11-I972)&lt;=ABS($E$11-I973),D972+(RAND()-0.5)*$M$17/C974,D973+(RAND()-0.5)*$M$17/C974))</f>
        <v>1.6447811184758854</v>
      </c>
      <c r="E974" s="87">
        <f ca="1">IF('Avaliacao de Conformidade'!$I$19&lt;&gt;"intervalo","-",IF($E$10="Risco do Consumidor",$E$7+D974*$K$7,$E$7-D974*$K$7))</f>
        <v>93.700757516570746</v>
      </c>
      <c r="F974" s="87">
        <f ca="1">IF('Avaliacao de Conformidade'!$I$19&lt;&gt;"intervalo","-",IF($E$10="Risco do Consumidor",$E$8-D974*$K$8,$E$8+D974*$K$8))</f>
        <v>105.47685192419132</v>
      </c>
      <c r="G974" s="72">
        <f t="shared" ca="1" si="43"/>
        <v>5.0007478654238255E-2</v>
      </c>
      <c r="H974" s="72">
        <f t="shared" ca="1" si="44"/>
        <v>5.0007487772420846E-2</v>
      </c>
      <c r="I974" s="72">
        <f t="shared" ca="1" si="45"/>
        <v>5.0007483213329554E-2</v>
      </c>
    </row>
    <row r="975" spans="3:9">
      <c r="C975" s="70">
        <v>960</v>
      </c>
      <c r="D975" s="73">
        <f ca="1">IF('Avaliacao de Conformidade'!$I$19&lt;&gt;"intervalo","-",IF(ABS($E$11-I973)&lt;=ABS($E$11-I974),D973+(RAND()-0.5)*$M$17/C975,D974+(RAND()-0.5)*$M$17/C975))</f>
        <v>1.6447507799510954</v>
      </c>
      <c r="E975" s="87">
        <f ca="1">IF('Avaliacao de Conformidade'!$I$19&lt;&gt;"intervalo","-",IF($E$10="Risco do Consumidor",$E$7+D975*$K$7,$E$7-D975*$K$7))</f>
        <v>93.700689254889966</v>
      </c>
      <c r="F975" s="87">
        <f ca="1">IF('Avaliacao de Conformidade'!$I$19&lt;&gt;"intervalo","-",IF($E$10="Risco do Consumidor",$E$8-D975*$K$8,$E$8+D975*$K$8))</f>
        <v>105.47693535513449</v>
      </c>
      <c r="G975" s="72">
        <f t="shared" ca="1" si="43"/>
        <v>5.0010608088694106E-2</v>
      </c>
      <c r="H975" s="72">
        <f t="shared" ca="1" si="44"/>
        <v>5.0010617205272972E-2</v>
      </c>
      <c r="I975" s="72">
        <f t="shared" ca="1" si="45"/>
        <v>5.0010612646983539E-2</v>
      </c>
    </row>
    <row r="976" spans="3:9">
      <c r="C976" s="70">
        <v>961</v>
      </c>
      <c r="D976" s="73">
        <f ca="1">IF('Avaliacao de Conformidade'!$I$19&lt;&gt;"intervalo","-",IF(ABS($E$11-I974)&lt;=ABS($E$11-I975),D974+(RAND()-0.5)*$M$17/C976,D975+(RAND()-0.5)*$M$17/C976))</f>
        <v>1.6448129269659557</v>
      </c>
      <c r="E976" s="87">
        <f ca="1">IF('Avaliacao de Conformidade'!$I$19&lt;&gt;"intervalo","-",IF($E$10="Risco do Consumidor",$E$7+D976*$K$7,$E$7-D976*$K$7))</f>
        <v>93.700829085673405</v>
      </c>
      <c r="F976" s="87">
        <f ca="1">IF('Avaliacao de Conformidade'!$I$19&lt;&gt;"intervalo","-",IF($E$10="Risco do Consumidor",$E$8-D976*$K$8,$E$8+D976*$K$8))</f>
        <v>105.47676445084362</v>
      </c>
      <c r="G976" s="72">
        <f t="shared" ref="G976:G1015" ca="1" si="46">IF(E976="-","-",IF($G$13="Risco do Consumidor",_xlfn.NORM.DIST($E$7,E976,$K$7,TRUE)+(1-_xlfn.NORM.DIST($E$8,E976,$K$7,TRUE)),(_xlfn.NORM.DIST($E$8,E976,$K$7,TRUE)-_xlfn.NORM.DIST($E$7,E976,$K$7,TRUE))))</f>
        <v>5.0004197759794915E-2</v>
      </c>
      <c r="H976" s="72">
        <f t="shared" ref="H976:H1015" ca="1" si="47">IF(F976="-","-",IF($G$13="Risco do Consumidor",_xlfn.NORM.DIST($E$7,F976,$K$8,TRUE)+(1-_xlfn.NORM.DIST($E$8,F976,$K$8,TRUE)),(_xlfn.NORM.DIST($E$8,F976,$K$8,TRUE)-_xlfn.NORM.DIST($E$7,F976,$K$8,TRUE))))</f>
        <v>5.0004206879658251E-2</v>
      </c>
      <c r="I976" s="72">
        <f t="shared" ref="I976:I1015" ca="1" si="48">IF(COUNT(G976:H976)=0,"-",AVERAGE(G976:H976))</f>
        <v>5.0004202319726583E-2</v>
      </c>
    </row>
    <row r="977" spans="3:9">
      <c r="C977" s="70">
        <v>962</v>
      </c>
      <c r="D977" s="73">
        <f ca="1">IF('Avaliacao de Conformidade'!$I$19&lt;&gt;"intervalo","-",IF(ABS($E$11-I975)&lt;=ABS($E$11-I976),D975+(RAND()-0.5)*$M$17/C977,D976+(RAND()-0.5)*$M$17/C977))</f>
        <v>1.6448045441890398</v>
      </c>
      <c r="E977" s="87">
        <f ca="1">IF('Avaliacao de Conformidade'!$I$19&lt;&gt;"intervalo","-",IF($E$10="Risco do Consumidor",$E$7+D977*$K$7,$E$7-D977*$K$7))</f>
        <v>93.700810224425339</v>
      </c>
      <c r="F977" s="87">
        <f ca="1">IF('Avaliacao de Conformidade'!$I$19&lt;&gt;"intervalo","-",IF($E$10="Risco do Consumidor",$E$8-D977*$K$8,$E$8+D977*$K$8))</f>
        <v>105.47678750348014</v>
      </c>
      <c r="G977" s="72">
        <f t="shared" ca="1" si="46"/>
        <v>5.0005062386701077E-2</v>
      </c>
      <c r="H977" s="72">
        <f t="shared" ca="1" si="47"/>
        <v>5.0005071506121233E-2</v>
      </c>
      <c r="I977" s="72">
        <f t="shared" ca="1" si="48"/>
        <v>5.0005066946411159E-2</v>
      </c>
    </row>
    <row r="978" spans="3:9">
      <c r="C978" s="70">
        <v>963</v>
      </c>
      <c r="D978" s="73">
        <f ca="1">IF('Avaliacao de Conformidade'!$I$19&lt;&gt;"intervalo","-",IF(ABS($E$11-I976)&lt;=ABS($E$11-I977),D976+(RAND()-0.5)*$M$17/C978,D977+(RAND()-0.5)*$M$17/C978))</f>
        <v>1.6448695454601883</v>
      </c>
      <c r="E978" s="87">
        <f ca="1">IF('Avaliacao de Conformidade'!$I$19&lt;&gt;"intervalo","-",IF($E$10="Risco do Consumidor",$E$7+D978*$K$7,$E$7-D978*$K$7))</f>
        <v>93.70095647728543</v>
      </c>
      <c r="F978" s="87">
        <f ca="1">IF('Avaliacao de Conformidade'!$I$19&lt;&gt;"intervalo","-",IF($E$10="Risco do Consumidor",$E$8-D978*$K$8,$E$8+D978*$K$8))</f>
        <v>105.47660874998448</v>
      </c>
      <c r="G978" s="72">
        <f t="shared" ca="1" si="46"/>
        <v>4.9998358256120867E-2</v>
      </c>
      <c r="H978" s="72">
        <f t="shared" ca="1" si="47"/>
        <v>4.9998367378977442E-2</v>
      </c>
      <c r="I978" s="72">
        <f t="shared" ca="1" si="48"/>
        <v>4.9998362817549158E-2</v>
      </c>
    </row>
    <row r="979" spans="3:9">
      <c r="C979" s="70">
        <v>964</v>
      </c>
      <c r="D979" s="73">
        <f ca="1">IF('Avaliacao de Conformidade'!$I$19&lt;&gt;"intervalo","-",IF(ABS($E$11-I977)&lt;=ABS($E$11-I978),D977+(RAND()-0.5)*$M$17/C979,D978+(RAND()-0.5)*$M$17/C979))</f>
        <v>1.644864463878067</v>
      </c>
      <c r="E979" s="87">
        <f ca="1">IF('Avaliacao de Conformidade'!$I$19&lt;&gt;"intervalo","-",IF($E$10="Risco do Consumidor",$E$7+D979*$K$7,$E$7-D979*$K$7))</f>
        <v>93.700945043725653</v>
      </c>
      <c r="F979" s="87">
        <f ca="1">IF('Avaliacao de Conformidade'!$I$19&lt;&gt;"intervalo","-",IF($E$10="Risco do Consumidor",$E$8-D979*$K$8,$E$8+D979*$K$8))</f>
        <v>105.47662272433531</v>
      </c>
      <c r="G979" s="72">
        <f t="shared" ca="1" si="46"/>
        <v>4.9998882336815029E-2</v>
      </c>
      <c r="H979" s="72">
        <f t="shared" ca="1" si="47"/>
        <v>4.9998891459402707E-2</v>
      </c>
      <c r="I979" s="72">
        <f t="shared" ca="1" si="48"/>
        <v>4.9998886898108871E-2</v>
      </c>
    </row>
    <row r="980" spans="3:9">
      <c r="C980" s="70">
        <v>965</v>
      </c>
      <c r="D980" s="73">
        <f ca="1">IF('Avaliacao de Conformidade'!$I$19&lt;&gt;"intervalo","-",IF(ABS($E$11-I978)&lt;=ABS($E$11-I979),D978+(RAND()-0.5)*$M$17/C980,D979+(RAND()-0.5)*$M$17/C980))</f>
        <v>1.6448458194996038</v>
      </c>
      <c r="E980" s="87">
        <f ca="1">IF('Avaliacao de Conformidade'!$I$19&lt;&gt;"intervalo","-",IF($E$10="Risco do Consumidor",$E$7+D980*$K$7,$E$7-D980*$K$7))</f>
        <v>93.700903093874103</v>
      </c>
      <c r="F980" s="87">
        <f ca="1">IF('Avaliacao de Conformidade'!$I$19&lt;&gt;"intervalo","-",IF($E$10="Risco do Consumidor",$E$8-D980*$K$8,$E$8+D980*$K$8))</f>
        <v>105.47667399637609</v>
      </c>
      <c r="G980" s="72">
        <f t="shared" ca="1" si="46"/>
        <v>5.0000805231936549E-2</v>
      </c>
      <c r="H980" s="72">
        <f t="shared" ca="1" si="47"/>
        <v>5.0000814353538425E-2</v>
      </c>
      <c r="I980" s="72">
        <f t="shared" ca="1" si="48"/>
        <v>5.0000809792737487E-2</v>
      </c>
    </row>
    <row r="981" spans="3:9">
      <c r="C981" s="70">
        <v>966</v>
      </c>
      <c r="D981" s="73">
        <f ca="1">IF('Avaliacao de Conformidade'!$I$19&lt;&gt;"intervalo","-",IF(ABS($E$11-I979)&lt;=ABS($E$11-I980),D979+(RAND()-0.5)*$M$17/C981,D980+(RAND()-0.5)*$M$17/C981))</f>
        <v>1.6448571081532244</v>
      </c>
      <c r="E981" s="87">
        <f ca="1">IF('Avaliacao de Conformidade'!$I$19&lt;&gt;"intervalo","-",IF($E$10="Risco do Consumidor",$E$7+D981*$K$7,$E$7-D981*$K$7))</f>
        <v>93.700928493344762</v>
      </c>
      <c r="F981" s="87">
        <f ca="1">IF('Avaliacao de Conformidade'!$I$19&lt;&gt;"intervalo","-",IF($E$10="Risco do Consumidor",$E$8-D981*$K$8,$E$8+D981*$K$8))</f>
        <v>105.47664295257863</v>
      </c>
      <c r="G981" s="72">
        <f t="shared" ca="1" si="46"/>
        <v>4.9999640965273373E-2</v>
      </c>
      <c r="H981" s="72">
        <f t="shared" ca="1" si="47"/>
        <v>4.9999650087472397E-2</v>
      </c>
      <c r="I981" s="72">
        <f t="shared" ca="1" si="48"/>
        <v>4.9999645526372885E-2</v>
      </c>
    </row>
    <row r="982" spans="3:9">
      <c r="C982" s="70">
        <v>967</v>
      </c>
      <c r="D982" s="73">
        <f ca="1">IF('Avaliacao de Conformidade'!$I$19&lt;&gt;"intervalo","-",IF(ABS($E$11-I980)&lt;=ABS($E$11-I981),D980+(RAND()-0.5)*$M$17/C982,D981+(RAND()-0.5)*$M$17/C982))</f>
        <v>1.6448747629313618</v>
      </c>
      <c r="E982" s="87">
        <f ca="1">IF('Avaliacao de Conformidade'!$I$19&lt;&gt;"intervalo","-",IF($E$10="Risco do Consumidor",$E$7+D982*$K$7,$E$7-D982*$K$7))</f>
        <v>93.70096821659557</v>
      </c>
      <c r="F982" s="87">
        <f ca="1">IF('Avaliacao de Conformidade'!$I$19&lt;&gt;"intervalo","-",IF($E$10="Risco do Consumidor",$E$8-D982*$K$8,$E$8+D982*$K$8))</f>
        <v>105.47659440193875</v>
      </c>
      <c r="G982" s="72">
        <f t="shared" ca="1" si="46"/>
        <v>4.9997820165288746E-2</v>
      </c>
      <c r="H982" s="72">
        <f t="shared" ca="1" si="47"/>
        <v>4.9997829288421204E-2</v>
      </c>
      <c r="I982" s="72">
        <f t="shared" ca="1" si="48"/>
        <v>4.9997824726854975E-2</v>
      </c>
    </row>
    <row r="983" spans="3:9">
      <c r="C983" s="70">
        <v>968</v>
      </c>
      <c r="D983" s="73">
        <f ca="1">IF('Avaliacao de Conformidade'!$I$19&lt;&gt;"intervalo","-",IF(ABS($E$11-I981)&lt;=ABS($E$11-I982),D981+(RAND()-0.5)*$M$17/C983,D982+(RAND()-0.5)*$M$17/C983))</f>
        <v>1.6448144401655103</v>
      </c>
      <c r="E983" s="87">
        <f ca="1">IF('Avaliacao de Conformidade'!$I$19&lt;&gt;"intervalo","-",IF($E$10="Risco do Consumidor",$E$7+D983*$K$7,$E$7-D983*$K$7))</f>
        <v>93.700832490372392</v>
      </c>
      <c r="F983" s="87">
        <f ca="1">IF('Avaliacao de Conformidade'!$I$19&lt;&gt;"intervalo","-",IF($E$10="Risco do Consumidor",$E$8-D983*$K$8,$E$8+D983*$K$8))</f>
        <v>105.47676028954484</v>
      </c>
      <c r="G983" s="72">
        <f t="shared" ca="1" si="46"/>
        <v>5.000404168473653E-2</v>
      </c>
      <c r="H983" s="72">
        <f t="shared" ca="1" si="47"/>
        <v>5.0004050804679248E-2</v>
      </c>
      <c r="I983" s="72">
        <f t="shared" ca="1" si="48"/>
        <v>5.0004046244707889E-2</v>
      </c>
    </row>
    <row r="984" spans="3:9">
      <c r="C984" s="70">
        <v>969</v>
      </c>
      <c r="D984" s="73">
        <f ca="1">IF('Avaliacao de Conformidade'!$I$19&lt;&gt;"intervalo","-",IF(ABS($E$11-I982)&lt;=ABS($E$11-I983),D982+(RAND()-0.5)*$M$17/C984,D983+(RAND()-0.5)*$M$17/C984))</f>
        <v>1.6448579238109147</v>
      </c>
      <c r="E984" s="87">
        <f ca="1">IF('Avaliacao de Conformidade'!$I$19&lt;&gt;"intervalo","-",IF($E$10="Risco do Consumidor",$E$7+D984*$K$7,$E$7-D984*$K$7))</f>
        <v>93.700930328574557</v>
      </c>
      <c r="F984" s="87">
        <f ca="1">IF('Avaliacao de Conformidade'!$I$19&lt;&gt;"intervalo","-",IF($E$10="Risco do Consumidor",$E$8-D984*$K$8,$E$8+D984*$K$8))</f>
        <v>105.47664070951998</v>
      </c>
      <c r="G984" s="72">
        <f t="shared" ca="1" si="46"/>
        <v>4.9999556842433748E-2</v>
      </c>
      <c r="H984" s="72">
        <f t="shared" ca="1" si="47"/>
        <v>4.9999565964675606E-2</v>
      </c>
      <c r="I984" s="72">
        <f t="shared" ca="1" si="48"/>
        <v>4.9999561403554674E-2</v>
      </c>
    </row>
    <row r="985" spans="3:9">
      <c r="C985" s="70">
        <v>970</v>
      </c>
      <c r="D985" s="73">
        <f ca="1">IF('Avaliacao de Conformidade'!$I$19&lt;&gt;"intervalo","-",IF(ABS($E$11-I983)&lt;=ABS($E$11-I984),D983+(RAND()-0.5)*$M$17/C985,D984+(RAND()-0.5)*$M$17/C985))</f>
        <v>1.6448159633147135</v>
      </c>
      <c r="E985" s="87">
        <f ca="1">IF('Avaliacao de Conformidade'!$I$19&lt;&gt;"intervalo","-",IF($E$10="Risco do Consumidor",$E$7+D985*$K$7,$E$7-D985*$K$7))</f>
        <v>93.700835917458107</v>
      </c>
      <c r="F985" s="87">
        <f ca="1">IF('Avaliacao de Conformidade'!$I$19&lt;&gt;"intervalo","-",IF($E$10="Risco do Consumidor",$E$8-D985*$K$8,$E$8+D985*$K$8))</f>
        <v>105.47675610088454</v>
      </c>
      <c r="G985" s="72">
        <f t="shared" ca="1" si="46"/>
        <v>5.000388458383874E-2</v>
      </c>
      <c r="H985" s="72">
        <f t="shared" ca="1" si="47"/>
        <v>5.0003893703862691E-2</v>
      </c>
      <c r="I985" s="72">
        <f t="shared" ca="1" si="48"/>
        <v>5.0003889143850719E-2</v>
      </c>
    </row>
    <row r="986" spans="3:9">
      <c r="C986" s="70">
        <v>971</v>
      </c>
      <c r="D986" s="73">
        <f ca="1">IF('Avaliacao de Conformidade'!$I$19&lt;&gt;"intervalo","-",IF(ABS($E$11-I984)&lt;=ABS($E$11-I985),D984+(RAND()-0.5)*$M$17/C986,D985+(RAND()-0.5)*$M$17/C986))</f>
        <v>1.6449559066435826</v>
      </c>
      <c r="E986" s="87">
        <f ca="1">IF('Avaliacao de Conformidade'!$I$19&lt;&gt;"intervalo","-",IF($E$10="Risco do Consumidor",$E$7+D986*$K$7,$E$7-D986*$K$7))</f>
        <v>93.701150789948059</v>
      </c>
      <c r="F986" s="87">
        <f ca="1">IF('Avaliacao de Conformidade'!$I$19&lt;&gt;"intervalo","-",IF($E$10="Risco do Consumidor",$E$8-D986*$K$8,$E$8+D986*$K$8))</f>
        <v>105.47637125673015</v>
      </c>
      <c r="G986" s="72">
        <f t="shared" ca="1" si="46"/>
        <v>4.9989452205972854E-2</v>
      </c>
      <c r="H986" s="72">
        <f t="shared" ca="1" si="47"/>
        <v>4.9989461333396448E-2</v>
      </c>
      <c r="I986" s="72">
        <f t="shared" ca="1" si="48"/>
        <v>4.9989456769684651E-2</v>
      </c>
    </row>
    <row r="987" spans="3:9">
      <c r="C987" s="70">
        <v>972</v>
      </c>
      <c r="D987" s="73">
        <f ca="1">IF('Avaliacao de Conformidade'!$I$19&lt;&gt;"intervalo","-",IF(ABS($E$11-I985)&lt;=ABS($E$11-I986),D985+(RAND()-0.5)*$M$17/C987,D986+(RAND()-0.5)*$M$17/C987))</f>
        <v>1.6448383921458367</v>
      </c>
      <c r="E987" s="87">
        <f ca="1">IF('Avaliacao de Conformidade'!$I$19&lt;&gt;"intervalo","-",IF($E$10="Risco do Consumidor",$E$7+D987*$K$7,$E$7-D987*$K$7))</f>
        <v>93.700886382328136</v>
      </c>
      <c r="F987" s="87">
        <f ca="1">IF('Avaliacao de Conformidade'!$I$19&lt;&gt;"intervalo","-",IF($E$10="Risco do Consumidor",$E$8-D987*$K$8,$E$8+D987*$K$8))</f>
        <v>105.47669442159895</v>
      </c>
      <c r="G987" s="72">
        <f t="shared" ca="1" si="46"/>
        <v>5.0001571271339952E-2</v>
      </c>
      <c r="H987" s="72">
        <f t="shared" ca="1" si="47"/>
        <v>5.0001580392549448E-2</v>
      </c>
      <c r="I987" s="72">
        <f t="shared" ca="1" si="48"/>
        <v>5.00015758319447E-2</v>
      </c>
    </row>
    <row r="988" spans="3:9">
      <c r="C988" s="70">
        <v>973</v>
      </c>
      <c r="D988" s="73">
        <f ca="1">IF('Avaliacao de Conformidade'!$I$19&lt;&gt;"intervalo","-",IF(ABS($E$11-I986)&lt;=ABS($E$11-I987),D986+(RAND()-0.5)*$M$17/C988,D987+(RAND()-0.5)*$M$17/C988))</f>
        <v>1.6447360595043075</v>
      </c>
      <c r="E988" s="87">
        <f ca="1">IF('Avaliacao de Conformidade'!$I$19&lt;&gt;"intervalo","-",IF($E$10="Risco do Consumidor",$E$7+D988*$K$7,$E$7-D988*$K$7))</f>
        <v>93.700656133884692</v>
      </c>
      <c r="F988" s="87">
        <f ca="1">IF('Avaliacao de Conformidade'!$I$19&lt;&gt;"intervalo","-",IF($E$10="Risco do Consumidor",$E$8-D988*$K$8,$E$8+D988*$K$8))</f>
        <v>105.47697583636315</v>
      </c>
      <c r="G988" s="72">
        <f t="shared" ca="1" si="46"/>
        <v>5.0012126566627776E-2</v>
      </c>
      <c r="H988" s="72">
        <f t="shared" ca="1" si="47"/>
        <v>5.0012135682428904E-2</v>
      </c>
      <c r="I988" s="72">
        <f t="shared" ca="1" si="48"/>
        <v>5.001213112452834E-2</v>
      </c>
    </row>
    <row r="989" spans="3:9">
      <c r="C989" s="70">
        <v>974</v>
      </c>
      <c r="D989" s="73">
        <f ca="1">IF('Avaliacao de Conformidade'!$I$19&lt;&gt;"intervalo","-",IF(ABS($E$11-I987)&lt;=ABS($E$11-I988),D987+(RAND()-0.5)*$M$17/C989,D988+(RAND()-0.5)*$M$17/C989))</f>
        <v>1.6448567380415802</v>
      </c>
      <c r="E989" s="87">
        <f ca="1">IF('Avaliacao de Conformidade'!$I$19&lt;&gt;"intervalo","-",IF($E$10="Risco do Consumidor",$E$7+D989*$K$7,$E$7-D989*$K$7))</f>
        <v>93.70092766059355</v>
      </c>
      <c r="F989" s="87">
        <f ca="1">IF('Avaliacao de Conformidade'!$I$19&lt;&gt;"intervalo","-",IF($E$10="Risco do Consumidor",$E$8-D989*$K$8,$E$8+D989*$K$8))</f>
        <v>105.47664397038565</v>
      </c>
      <c r="G989" s="72">
        <f t="shared" ca="1" si="46"/>
        <v>4.9999679136768435E-2</v>
      </c>
      <c r="H989" s="72">
        <f t="shared" ca="1" si="47"/>
        <v>4.999968825894735E-2</v>
      </c>
      <c r="I989" s="72">
        <f t="shared" ca="1" si="48"/>
        <v>4.9999683697857893E-2</v>
      </c>
    </row>
    <row r="990" spans="3:9">
      <c r="C990" s="70">
        <v>975</v>
      </c>
      <c r="D990" s="73">
        <f ca="1">IF('Avaliacao de Conformidade'!$I$19&lt;&gt;"intervalo","-",IF(ABS($E$11-I988)&lt;=ABS($E$11-I989),D988+(RAND()-0.5)*$M$17/C990,D989+(RAND()-0.5)*$M$17/C990))</f>
        <v>1.6448759467439049</v>
      </c>
      <c r="E990" s="87">
        <f ca="1">IF('Avaliacao de Conformidade'!$I$19&lt;&gt;"intervalo","-",IF($E$10="Risco do Consumidor",$E$7+D990*$K$7,$E$7-D990*$K$7))</f>
        <v>93.700970880173784</v>
      </c>
      <c r="F990" s="87">
        <f ca="1">IF('Avaliacao de Conformidade'!$I$19&lt;&gt;"intervalo","-",IF($E$10="Risco do Consumidor",$E$8-D990*$K$8,$E$8+D990*$K$8))</f>
        <v>105.47659114645427</v>
      </c>
      <c r="G990" s="72">
        <f t="shared" ca="1" si="46"/>
        <v>4.999769807638782E-2</v>
      </c>
      <c r="H990" s="72">
        <f t="shared" ca="1" si="47"/>
        <v>4.9997707199582811E-2</v>
      </c>
      <c r="I990" s="72">
        <f t="shared" ca="1" si="48"/>
        <v>4.9997702637985315E-2</v>
      </c>
    </row>
    <row r="991" spans="3:9">
      <c r="C991" s="70">
        <v>976</v>
      </c>
      <c r="D991" s="73">
        <f ca="1">IF('Avaliacao de Conformidade'!$I$19&lt;&gt;"intervalo","-",IF(ABS($E$11-I989)&lt;=ABS($E$11-I990),D989+(RAND()-0.5)*$M$17/C991,D990+(RAND()-0.5)*$M$17/C991))</f>
        <v>1.6447623649660876</v>
      </c>
      <c r="E991" s="87">
        <f ca="1">IF('Avaliacao de Conformidade'!$I$19&lt;&gt;"intervalo","-",IF($E$10="Risco do Consumidor",$E$7+D991*$K$7,$E$7-D991*$K$7))</f>
        <v>93.700715321173703</v>
      </c>
      <c r="F991" s="87">
        <f ca="1">IF('Avaliacao de Conformidade'!$I$19&lt;&gt;"intervalo","-",IF($E$10="Risco do Consumidor",$E$8-D991*$K$8,$E$8+D991*$K$8))</f>
        <v>105.47690349634325</v>
      </c>
      <c r="G991" s="72">
        <f t="shared" ca="1" si="46"/>
        <v>5.000941307000141E-2</v>
      </c>
      <c r="H991" s="72">
        <f t="shared" ca="1" si="47"/>
        <v>5.0009422187192586E-2</v>
      </c>
      <c r="I991" s="72">
        <f t="shared" ca="1" si="48"/>
        <v>5.0009417628596994E-2</v>
      </c>
    </row>
    <row r="992" spans="3:9">
      <c r="C992" s="70">
        <v>977</v>
      </c>
      <c r="D992" s="73">
        <f ca="1">IF('Avaliacao de Conformidade'!$I$19&lt;&gt;"intervalo","-",IF(ABS($E$11-I990)&lt;=ABS($E$11-I991),D990+(RAND()-0.5)*$M$17/C992,D991+(RAND()-0.5)*$M$17/C992))</f>
        <v>1.6449598693049461</v>
      </c>
      <c r="E992" s="87">
        <f ca="1">IF('Avaliacao de Conformidade'!$I$19&lt;&gt;"intervalo","-",IF($E$10="Risco do Consumidor",$E$7+D992*$K$7,$E$7-D992*$K$7))</f>
        <v>93.701159705936135</v>
      </c>
      <c r="F992" s="87">
        <f ca="1">IF('Avaliacao de Conformidade'!$I$19&lt;&gt;"intervalo","-",IF($E$10="Risco do Consumidor",$E$8-D992*$K$8,$E$8+D992*$K$8))</f>
        <v>105.4763603594114</v>
      </c>
      <c r="G992" s="72">
        <f t="shared" ca="1" si="46"/>
        <v>4.9989043584439584E-2</v>
      </c>
      <c r="H992" s="72">
        <f t="shared" ca="1" si="47"/>
        <v>4.9989052712073358E-2</v>
      </c>
      <c r="I992" s="72">
        <f t="shared" ca="1" si="48"/>
        <v>4.9989048148256471E-2</v>
      </c>
    </row>
    <row r="993" spans="3:9">
      <c r="C993" s="70">
        <v>978</v>
      </c>
      <c r="D993" s="73">
        <f ca="1">IF('Avaliacao de Conformidade'!$I$19&lt;&gt;"intervalo","-",IF(ABS($E$11-I991)&lt;=ABS($E$11-I992),D991+(RAND()-0.5)*$M$17/C993,D992+(RAND()-0.5)*$M$17/C993))</f>
        <v>1.6448044288544152</v>
      </c>
      <c r="E993" s="87">
        <f ca="1">IF('Avaliacao de Conformidade'!$I$19&lt;&gt;"intervalo","-",IF($E$10="Risco do Consumidor",$E$7+D993*$K$7,$E$7-D993*$K$7))</f>
        <v>93.700809964922428</v>
      </c>
      <c r="F993" s="87">
        <f ca="1">IF('Avaliacao de Conformidade'!$I$19&lt;&gt;"intervalo","-",IF($E$10="Risco do Consumidor",$E$8-D993*$K$8,$E$8+D993*$K$8))</f>
        <v>105.47678782065036</v>
      </c>
      <c r="G993" s="72">
        <f t="shared" ca="1" si="46"/>
        <v>5.0005074282773239E-2</v>
      </c>
      <c r="H993" s="72">
        <f t="shared" ca="1" si="47"/>
        <v>5.0005083402187039E-2</v>
      </c>
      <c r="I993" s="72">
        <f t="shared" ca="1" si="48"/>
        <v>5.0005078842480136E-2</v>
      </c>
    </row>
    <row r="994" spans="3:9">
      <c r="C994" s="70">
        <v>979</v>
      </c>
      <c r="D994" s="73">
        <f ca="1">IF('Avaliacao de Conformidade'!$I$19&lt;&gt;"intervalo","-",IF(ABS($E$11-I992)&lt;=ABS($E$11-I993),D992+(RAND()-0.5)*$M$17/C994,D993+(RAND()-0.5)*$M$17/C994))</f>
        <v>1.6447169131730568</v>
      </c>
      <c r="E994" s="87">
        <f ca="1">IF('Avaliacao de Conformidade'!$I$19&lt;&gt;"intervalo","-",IF($E$10="Risco do Consumidor",$E$7+D994*$K$7,$E$7-D994*$K$7))</f>
        <v>93.700613054639376</v>
      </c>
      <c r="F994" s="87">
        <f ca="1">IF('Avaliacao de Conformidade'!$I$19&lt;&gt;"intervalo","-",IF($E$10="Risco do Consumidor",$E$8-D994*$K$8,$E$8+D994*$K$8))</f>
        <v>105.4770284887741</v>
      </c>
      <c r="G994" s="72">
        <f t="shared" ca="1" si="46"/>
        <v>5.0014101648747415E-2</v>
      </c>
      <c r="H994" s="72">
        <f t="shared" ca="1" si="47"/>
        <v>5.0014110763537095E-2</v>
      </c>
      <c r="I994" s="72">
        <f t="shared" ca="1" si="48"/>
        <v>5.0014106206142259E-2</v>
      </c>
    </row>
    <row r="995" spans="3:9">
      <c r="C995" s="70">
        <v>980</v>
      </c>
      <c r="D995" s="73">
        <f ca="1">IF('Avaliacao de Conformidade'!$I$19&lt;&gt;"intervalo","-",IF(ABS($E$11-I993)&lt;=ABS($E$11-I994),D993+(RAND()-0.5)*$M$17/C995,D994+(RAND()-0.5)*$M$17/C995))</f>
        <v>1.6449021995557502</v>
      </c>
      <c r="E995" s="87">
        <f ca="1">IF('Avaliacao de Conformidade'!$I$19&lt;&gt;"intervalo","-",IF($E$10="Risco do Consumidor",$E$7+D995*$K$7,$E$7-D995*$K$7))</f>
        <v>93.701029949000443</v>
      </c>
      <c r="F995" s="87">
        <f ca="1">IF('Avaliacao de Conformidade'!$I$19&lt;&gt;"intervalo","-",IF($E$10="Risco do Consumidor",$E$8-D995*$K$8,$E$8+D995*$K$8))</f>
        <v>105.47651895122169</v>
      </c>
      <c r="G995" s="72">
        <f t="shared" ca="1" si="46"/>
        <v>4.9994990633686578E-2</v>
      </c>
      <c r="H995" s="72">
        <f t="shared" ca="1" si="47"/>
        <v>4.9994999758270056E-2</v>
      </c>
      <c r="I995" s="72">
        <f t="shared" ca="1" si="48"/>
        <v>4.9994995195978317E-2</v>
      </c>
    </row>
    <row r="996" spans="3:9">
      <c r="C996" s="70">
        <v>981</v>
      </c>
      <c r="D996" s="73">
        <f ca="1">IF('Avaliacao de Conformidade'!$I$19&lt;&gt;"intervalo","-",IF(ABS($E$11-I994)&lt;=ABS($E$11-I995),D994+(RAND()-0.5)*$M$17/C996,D995+(RAND()-0.5)*$M$17/C996))</f>
        <v>1.6449484178921066</v>
      </c>
      <c r="E996" s="87">
        <f ca="1">IF('Avaliacao de Conformidade'!$I$19&lt;&gt;"intervalo","-",IF($E$10="Risco do Consumidor",$E$7+D996*$K$7,$E$7-D996*$K$7))</f>
        <v>93.701133940257236</v>
      </c>
      <c r="F996" s="87">
        <f ca="1">IF('Avaliacao de Conformidade'!$I$19&lt;&gt;"intervalo","-",IF($E$10="Risco do Consumidor",$E$8-D996*$K$8,$E$8+D996*$K$8))</f>
        <v>105.4763918507967</v>
      </c>
      <c r="G996" s="72">
        <f t="shared" ca="1" si="46"/>
        <v>4.9990224437977737E-2</v>
      </c>
      <c r="H996" s="72">
        <f t="shared" ca="1" si="47"/>
        <v>4.9990233565004968E-2</v>
      </c>
      <c r="I996" s="72">
        <f t="shared" ca="1" si="48"/>
        <v>4.9990229001491353E-2</v>
      </c>
    </row>
    <row r="997" spans="3:9">
      <c r="C997" s="70">
        <v>982</v>
      </c>
      <c r="D997" s="73">
        <f ca="1">IF('Avaliacao de Conformidade'!$I$19&lt;&gt;"intervalo","-",IF(ABS($E$11-I995)&lt;=ABS($E$11-I996),D995+(RAND()-0.5)*$M$17/C997,D996+(RAND()-0.5)*$M$17/C997))</f>
        <v>1.6449052577090522</v>
      </c>
      <c r="E997" s="87">
        <f ca="1">IF('Avaliacao de Conformidade'!$I$19&lt;&gt;"intervalo","-",IF($E$10="Risco do Consumidor",$E$7+D997*$K$7,$E$7-D997*$K$7))</f>
        <v>93.701036829845364</v>
      </c>
      <c r="F997" s="87">
        <f ca="1">IF('Avaliacao de Conformidade'!$I$19&lt;&gt;"intervalo","-",IF($E$10="Risco do Consumidor",$E$8-D997*$K$8,$E$8+D997*$K$8))</f>
        <v>105.4765105413001</v>
      </c>
      <c r="G997" s="72">
        <f t="shared" ca="1" si="46"/>
        <v>4.9994675255079578E-2</v>
      </c>
      <c r="H997" s="72">
        <f t="shared" ca="1" si="47"/>
        <v>4.9994684379824114E-2</v>
      </c>
      <c r="I997" s="72">
        <f t="shared" ca="1" si="48"/>
        <v>4.9994679817451843E-2</v>
      </c>
    </row>
    <row r="998" spans="3:9">
      <c r="C998" s="70">
        <v>983</v>
      </c>
      <c r="D998" s="73">
        <f ca="1">IF('Avaliacao de Conformidade'!$I$19&lt;&gt;"intervalo","-",IF(ABS($E$11-I996)&lt;=ABS($E$11-I997),D996+(RAND()-0.5)*$M$17/C998,D997+(RAND()-0.5)*$M$17/C998))</f>
        <v>1.6449097514446163</v>
      </c>
      <c r="E998" s="87">
        <f ca="1">IF('Avaliacao de Conformidade'!$I$19&lt;&gt;"intervalo","-",IF($E$10="Risco do Consumidor",$E$7+D998*$K$7,$E$7-D998*$K$7))</f>
        <v>93.701046940750388</v>
      </c>
      <c r="F998" s="87">
        <f ca="1">IF('Avaliacao de Conformidade'!$I$19&lt;&gt;"intervalo","-",IF($E$10="Risco do Consumidor",$E$8-D998*$K$8,$E$8+D998*$K$8))</f>
        <v>105.47649818352731</v>
      </c>
      <c r="G998" s="72">
        <f t="shared" ca="1" si="46"/>
        <v>4.9994211831855755E-2</v>
      </c>
      <c r="H998" s="72">
        <f t="shared" ca="1" si="47"/>
        <v>4.9994220956838531E-2</v>
      </c>
      <c r="I998" s="72">
        <f t="shared" ca="1" si="48"/>
        <v>4.9994216394347146E-2</v>
      </c>
    </row>
    <row r="999" spans="3:9">
      <c r="C999" s="70">
        <v>984</v>
      </c>
      <c r="D999" s="73">
        <f ca="1">IF('Avaliacao de Conformidade'!$I$19&lt;&gt;"intervalo","-",IF(ABS($E$11-I997)&lt;=ABS($E$11-I998),D997+(RAND()-0.5)*$M$17/C999,D998+(RAND()-0.5)*$M$17/C999))</f>
        <v>1.6449667256030234</v>
      </c>
      <c r="E999" s="87">
        <f ca="1">IF('Avaliacao de Conformidade'!$I$19&lt;&gt;"intervalo","-",IF($E$10="Risco do Consumidor",$E$7+D999*$K$7,$E$7-D999*$K$7))</f>
        <v>93.701175132606807</v>
      </c>
      <c r="F999" s="87">
        <f ca="1">IF('Avaliacao de Conformidade'!$I$19&lt;&gt;"intervalo","-",IF($E$10="Risco do Consumidor",$E$8-D999*$K$8,$E$8+D999*$K$8))</f>
        <v>105.47634150459169</v>
      </c>
      <c r="G999" s="72">
        <f t="shared" ca="1" si="46"/>
        <v>4.9988336583299937E-2</v>
      </c>
      <c r="H999" s="72">
        <f t="shared" ca="1" si="47"/>
        <v>4.9988345711296227E-2</v>
      </c>
      <c r="I999" s="72">
        <f t="shared" ca="1" si="48"/>
        <v>4.9988341147298082E-2</v>
      </c>
    </row>
    <row r="1000" spans="3:9">
      <c r="C1000" s="70">
        <v>985</v>
      </c>
      <c r="D1000" s="73">
        <f ca="1">IF('Avaliacao de Conformidade'!$I$19&lt;&gt;"intervalo","-",IF(ABS($E$11-I998)&lt;=ABS($E$11-I999),D998+(RAND()-0.5)*$M$17/C1000,D999+(RAND()-0.5)*$M$17/C1000))</f>
        <v>1.6449626327790625</v>
      </c>
      <c r="E1000" s="87">
        <f ca="1">IF('Avaliacao de Conformidade'!$I$19&lt;&gt;"intervalo","-",IF($E$10="Risco do Consumidor",$E$7+D1000*$K$7,$E$7-D1000*$K$7))</f>
        <v>93.701165923752896</v>
      </c>
      <c r="F1000" s="87">
        <f ca="1">IF('Avaliacao de Conformidade'!$I$19&lt;&gt;"intervalo","-",IF($E$10="Risco do Consumidor",$E$8-D1000*$K$8,$E$8+D1000*$K$8))</f>
        <v>105.47635275985758</v>
      </c>
      <c r="G1000" s="72">
        <f t="shared" ca="1" si="46"/>
        <v>4.9988758622218792E-2</v>
      </c>
      <c r="H1000" s="72">
        <f t="shared" ca="1" si="47"/>
        <v>4.9988767749998511E-2</v>
      </c>
      <c r="I1000" s="72">
        <f t="shared" ca="1" si="48"/>
        <v>4.9988763186108648E-2</v>
      </c>
    </row>
    <row r="1001" spans="3:9">
      <c r="C1001" s="70">
        <v>986</v>
      </c>
      <c r="D1001" s="73">
        <f ca="1">IF('Avaliacao de Conformidade'!$I$19&lt;&gt;"intervalo","-",IF(ABS($E$11-I999)&lt;=ABS($E$11-I1000),D999+(RAND()-0.5)*$M$17/C1001,D1000+(RAND()-0.5)*$M$17/C1001))</f>
        <v>1.6450457608038116</v>
      </c>
      <c r="E1001" s="87">
        <f ca="1">IF('Avaliacao de Conformidade'!$I$19&lt;&gt;"intervalo","-",IF($E$10="Risco do Consumidor",$E$7+D1001*$K$7,$E$7-D1001*$K$7))</f>
        <v>93.701352961808581</v>
      </c>
      <c r="F1001" s="87">
        <f ca="1">IF('Avaliacao de Conformidade'!$I$19&lt;&gt;"intervalo","-",IF($E$10="Risco do Consumidor",$E$8-D1001*$K$8,$E$8+D1001*$K$8))</f>
        <v>105.47612415778951</v>
      </c>
      <c r="G1001" s="72">
        <f t="shared" ca="1" si="46"/>
        <v>4.9980187283332742E-2</v>
      </c>
      <c r="H1001" s="72">
        <f t="shared" ca="1" si="47"/>
        <v>4.9980196415511054E-2</v>
      </c>
      <c r="I1001" s="72">
        <f t="shared" ca="1" si="48"/>
        <v>4.9980191849421901E-2</v>
      </c>
    </row>
    <row r="1002" spans="3:9">
      <c r="C1002" s="70">
        <v>987</v>
      </c>
      <c r="D1002" s="73">
        <f ca="1">IF('Avaliacao de Conformidade'!$I$19&lt;&gt;"intervalo","-",IF(ABS($E$11-I1000)&lt;=ABS($E$11-I1001),D1000+(RAND()-0.5)*$M$17/C1002,D1001+(RAND()-0.5)*$M$17/C1002))</f>
        <v>1.6450624806531604</v>
      </c>
      <c r="E1002" s="87">
        <f ca="1">IF('Avaliacao de Conformidade'!$I$19&lt;&gt;"intervalo","-",IF($E$10="Risco do Consumidor",$E$7+D1002*$K$7,$E$7-D1002*$K$7))</f>
        <v>93.70139058146961</v>
      </c>
      <c r="F1002" s="87">
        <f ca="1">IF('Avaliacao de Conformidade'!$I$19&lt;&gt;"intervalo","-",IF($E$10="Risco do Consumidor",$E$8-D1002*$K$8,$E$8+D1002*$K$8))</f>
        <v>105.47607817820381</v>
      </c>
      <c r="G1002" s="72">
        <f t="shared" ca="1" si="46"/>
        <v>4.9978463439586049E-2</v>
      </c>
      <c r="H1002" s="72">
        <f t="shared" ca="1" si="47"/>
        <v>4.997847257264907E-2</v>
      </c>
      <c r="I1002" s="72">
        <f t="shared" ca="1" si="48"/>
        <v>4.9978468006117563E-2</v>
      </c>
    </row>
    <row r="1003" spans="3:9">
      <c r="C1003" s="70">
        <v>988</v>
      </c>
      <c r="D1003" s="73">
        <f ca="1">IF('Avaliacao de Conformidade'!$I$19&lt;&gt;"intervalo","-",IF(ABS($E$11-I1001)&lt;=ABS($E$11-I1002),D1001+(RAND()-0.5)*$M$17/C1003,D1002+(RAND()-0.5)*$M$17/C1003))</f>
        <v>1.6450884671544099</v>
      </c>
      <c r="E1003" s="87">
        <f ca="1">IF('Avaliacao de Conformidade'!$I$19&lt;&gt;"intervalo","-",IF($E$10="Risco do Consumidor",$E$7+D1003*$K$7,$E$7-D1003*$K$7))</f>
        <v>93.701449051097427</v>
      </c>
      <c r="F1003" s="87">
        <f ca="1">IF('Avaliacao de Conformidade'!$I$19&lt;&gt;"intervalo","-",IF($E$10="Risco do Consumidor",$E$8-D1003*$K$8,$E$8+D1003*$K$8))</f>
        <v>105.47600671532537</v>
      </c>
      <c r="G1003" s="72">
        <f t="shared" ca="1" si="46"/>
        <v>4.997578428302233E-2</v>
      </c>
      <c r="H1003" s="72">
        <f t="shared" ca="1" si="47"/>
        <v>4.9975793417461105E-2</v>
      </c>
      <c r="I1003" s="72">
        <f t="shared" ca="1" si="48"/>
        <v>4.9975788850241717E-2</v>
      </c>
    </row>
    <row r="1004" spans="3:9">
      <c r="C1004" s="70">
        <v>989</v>
      </c>
      <c r="D1004" s="73">
        <f ca="1">IF('Avaliacao de Conformidade'!$I$19&lt;&gt;"intervalo","-",IF(ABS($E$11-I1002)&lt;=ABS($E$11-I1003),D1002+(RAND()-0.5)*$M$17/C1004,D1003+(RAND()-0.5)*$M$17/C1004))</f>
        <v>1.6449928737402322</v>
      </c>
      <c r="E1004" s="87">
        <f ca="1">IF('Avaliacao de Conformidade'!$I$19&lt;&gt;"intervalo","-",IF($E$10="Risco do Consumidor",$E$7+D1004*$K$7,$E$7-D1004*$K$7))</f>
        <v>93.70123396591552</v>
      </c>
      <c r="F1004" s="87">
        <f ca="1">IF('Avaliacao de Conformidade'!$I$19&lt;&gt;"intervalo","-",IF($E$10="Risco do Consumidor",$E$8-D1004*$K$8,$E$8+D1004*$K$8))</f>
        <v>105.47626959721435</v>
      </c>
      <c r="G1004" s="72">
        <f t="shared" ca="1" si="46"/>
        <v>4.9985640338070993E-2</v>
      </c>
      <c r="H1004" s="72">
        <f t="shared" ca="1" si="47"/>
        <v>4.9985649467450141E-2</v>
      </c>
      <c r="I1004" s="72">
        <f t="shared" ca="1" si="48"/>
        <v>4.998564490276057E-2</v>
      </c>
    </row>
    <row r="1005" spans="3:9">
      <c r="C1005" s="70">
        <v>990</v>
      </c>
      <c r="D1005" s="73">
        <f ca="1">IF('Avaliacao de Conformidade'!$I$19&lt;&gt;"intervalo","-",IF(ABS($E$11-I1003)&lt;=ABS($E$11-I1004),D1003+(RAND()-0.5)*$M$17/C1005,D1004+(RAND()-0.5)*$M$17/C1005))</f>
        <v>1.6450137599864567</v>
      </c>
      <c r="E1005" s="87">
        <f ca="1">IF('Avaliacao de Conformidade'!$I$19&lt;&gt;"intervalo","-",IF($E$10="Risco do Consumidor",$E$7+D1005*$K$7,$E$7-D1005*$K$7))</f>
        <v>93.701280959969523</v>
      </c>
      <c r="F1005" s="87">
        <f ca="1">IF('Avaliacao de Conformidade'!$I$19&lt;&gt;"intervalo","-",IF($E$10="Risco do Consumidor",$E$8-D1005*$K$8,$E$8+D1005*$K$8))</f>
        <v>105.47621216003725</v>
      </c>
      <c r="G1005" s="72">
        <f t="shared" ca="1" si="46"/>
        <v>4.9983486752032798E-2</v>
      </c>
      <c r="H1005" s="72">
        <f t="shared" ca="1" si="47"/>
        <v>4.9983495882517395E-2</v>
      </c>
      <c r="I1005" s="72">
        <f t="shared" ca="1" si="48"/>
        <v>4.99834913172751E-2</v>
      </c>
    </row>
    <row r="1006" spans="3:9">
      <c r="C1006" s="70">
        <v>991</v>
      </c>
      <c r="D1006" s="73">
        <f ca="1">IF('Avaliacao de Conformidade'!$I$19&lt;&gt;"intervalo","-",IF(ABS($E$11-I1004)&lt;=ABS($E$11-I1005),D1004+(RAND()-0.5)*$M$17/C1006,D1005+(RAND()-0.5)*$M$17/C1006))</f>
        <v>1.6449327712620798</v>
      </c>
      <c r="E1006" s="87">
        <f ca="1">IF('Avaliacao de Conformidade'!$I$19&lt;&gt;"intervalo","-",IF($E$10="Risco do Consumidor",$E$7+D1006*$K$7,$E$7-D1006*$K$7))</f>
        <v>93.701098735339684</v>
      </c>
      <c r="F1006" s="87">
        <f ca="1">IF('Avaliacao de Conformidade'!$I$19&lt;&gt;"intervalo","-",IF($E$10="Risco do Consumidor",$E$8-D1006*$K$8,$E$8+D1006*$K$8))</f>
        <v>105.47643487902928</v>
      </c>
      <c r="G1006" s="72">
        <f t="shared" ca="1" si="46"/>
        <v>4.9991837932353553E-2</v>
      </c>
      <c r="H1006" s="72">
        <f t="shared" ca="1" si="47"/>
        <v>4.9991847058553758E-2</v>
      </c>
      <c r="I1006" s="72">
        <f t="shared" ca="1" si="48"/>
        <v>4.9991842495453659E-2</v>
      </c>
    </row>
    <row r="1007" spans="3:9">
      <c r="C1007" s="70">
        <v>992</v>
      </c>
      <c r="D1007" s="73">
        <f ca="1">IF('Avaliacao de Conformidade'!$I$19&lt;&gt;"intervalo","-",IF(ABS($E$11-I1005)&lt;=ABS($E$11-I1006),D1005+(RAND()-0.5)*$M$17/C1007,D1006+(RAND()-0.5)*$M$17/C1007))</f>
        <v>1.6450091744154434</v>
      </c>
      <c r="E1007" s="87">
        <f ca="1">IF('Avaliacao de Conformidade'!$I$19&lt;&gt;"intervalo","-",IF($E$10="Risco do Consumidor",$E$7+D1007*$K$7,$E$7-D1007*$K$7))</f>
        <v>93.70127064243475</v>
      </c>
      <c r="F1007" s="87">
        <f ca="1">IF('Avaliacao de Conformidade'!$I$19&lt;&gt;"intervalo","-",IF($E$10="Risco do Consumidor",$E$8-D1007*$K$8,$E$8+D1007*$K$8))</f>
        <v>105.47622477035753</v>
      </c>
      <c r="G1007" s="72">
        <f t="shared" ca="1" si="46"/>
        <v>4.9983959565059917E-2</v>
      </c>
      <c r="H1007" s="72">
        <f t="shared" ca="1" si="47"/>
        <v>4.9983968695302028E-2</v>
      </c>
      <c r="I1007" s="72">
        <f t="shared" ca="1" si="48"/>
        <v>4.9983964130180969E-2</v>
      </c>
    </row>
    <row r="1008" spans="3:9">
      <c r="C1008" s="70">
        <v>993</v>
      </c>
      <c r="D1008" s="73">
        <f ca="1">IF('Avaliacao de Conformidade'!$I$19&lt;&gt;"intervalo","-",IF(ABS($E$11-I1006)&lt;=ABS($E$11-I1007),D1006+(RAND()-0.5)*$M$17/C1008,D1007+(RAND()-0.5)*$M$17/C1008))</f>
        <v>1.6449034464458923</v>
      </c>
      <c r="E1008" s="87">
        <f ca="1">IF('Avaliacao de Conformidade'!$I$19&lt;&gt;"intervalo","-",IF($E$10="Risco do Consumidor",$E$7+D1008*$K$7,$E$7-D1008*$K$7))</f>
        <v>93.70103275450326</v>
      </c>
      <c r="F1008" s="87">
        <f ca="1">IF('Avaliacao de Conformidade'!$I$19&lt;&gt;"intervalo","-",IF($E$10="Risco do Consumidor",$E$8-D1008*$K$8,$E$8+D1008*$K$8))</f>
        <v>105.4765155222738</v>
      </c>
      <c r="G1008" s="72">
        <f t="shared" ca="1" si="46"/>
        <v>4.9994862045279434E-2</v>
      </c>
      <c r="H1008" s="72">
        <f t="shared" ca="1" si="47"/>
        <v>4.9994871169928741E-2</v>
      </c>
      <c r="I1008" s="72">
        <f t="shared" ca="1" si="48"/>
        <v>4.9994866607604091E-2</v>
      </c>
    </row>
    <row r="1009" spans="3:9">
      <c r="C1009" s="70">
        <v>994</v>
      </c>
      <c r="D1009" s="73">
        <f ca="1">IF('Avaliacao de Conformidade'!$I$19&lt;&gt;"intervalo","-",IF(ABS($E$11-I1007)&lt;=ABS($E$11-I1008),D1007+(RAND()-0.5)*$M$17/C1009,D1008+(RAND()-0.5)*$M$17/C1009))</f>
        <v>1.6448739351002946</v>
      </c>
      <c r="E1009" s="87">
        <f ca="1">IF('Avaliacao de Conformidade'!$I$19&lt;&gt;"intervalo","-",IF($E$10="Risco do Consumidor",$E$7+D1009*$K$7,$E$7-D1009*$K$7))</f>
        <v>93.700966353975659</v>
      </c>
      <c r="F1009" s="87">
        <f ca="1">IF('Avaliacao de Conformidade'!$I$19&lt;&gt;"intervalo","-",IF($E$10="Risco do Consumidor",$E$8-D1009*$K$8,$E$8+D1009*$K$8))</f>
        <v>105.47659667847419</v>
      </c>
      <c r="G1009" s="72">
        <f t="shared" ca="1" si="46"/>
        <v>4.9997905541266333E-2</v>
      </c>
      <c r="H1009" s="72">
        <f t="shared" ca="1" si="47"/>
        <v>4.9997914664354833E-2</v>
      </c>
      <c r="I1009" s="72">
        <f t="shared" ca="1" si="48"/>
        <v>4.9997910102810586E-2</v>
      </c>
    </row>
    <row r="1010" spans="3:9">
      <c r="C1010" s="70">
        <v>995</v>
      </c>
      <c r="D1010" s="73">
        <f ca="1">IF('Avaliacao de Conformidade'!$I$19&lt;&gt;"intervalo","-",IF(ABS($E$11-I1008)&lt;=ABS($E$11-I1009),D1008+(RAND()-0.5)*$M$17/C1010,D1009+(RAND()-0.5)*$M$17/C1010))</f>
        <v>1.6449214120894635</v>
      </c>
      <c r="E1010" s="87">
        <f ca="1">IF('Avaliacao de Conformidade'!$I$19&lt;&gt;"intervalo","-",IF($E$10="Risco do Consumidor",$E$7+D1010*$K$7,$E$7-D1010*$K$7))</f>
        <v>93.701073177201295</v>
      </c>
      <c r="F1010" s="87">
        <f ca="1">IF('Avaliacao de Conformidade'!$I$19&lt;&gt;"intervalo","-",IF($E$10="Risco do Consumidor",$E$8-D1010*$K$8,$E$8+D1010*$K$8))</f>
        <v>105.47646611675398</v>
      </c>
      <c r="G1010" s="72">
        <f t="shared" ca="1" si="46"/>
        <v>4.9993009326334013E-2</v>
      </c>
      <c r="H1010" s="72">
        <f t="shared" ca="1" si="47"/>
        <v>4.9993018451933539E-2</v>
      </c>
      <c r="I1010" s="72">
        <f t="shared" ca="1" si="48"/>
        <v>4.9993013889133776E-2</v>
      </c>
    </row>
    <row r="1011" spans="3:9">
      <c r="C1011" s="70">
        <v>996</v>
      </c>
      <c r="D1011" s="73">
        <f ca="1">IF('Avaliacao de Conformidade'!$I$19&lt;&gt;"intervalo","-",IF(ABS($E$11-I1009)&lt;=ABS($E$11-I1010),D1009+(RAND()-0.5)*$M$17/C1011,D1010+(RAND()-0.5)*$M$17/C1011))</f>
        <v>1.6447830677183568</v>
      </c>
      <c r="E1011" s="87">
        <f ca="1">IF('Avaliacao de Conformidade'!$I$19&lt;&gt;"intervalo","-",IF($E$10="Risco do Consumidor",$E$7+D1011*$K$7,$E$7-D1011*$K$7))</f>
        <v>93.70076190236631</v>
      </c>
      <c r="F1011" s="87">
        <f ca="1">IF('Avaliacao de Conformidade'!$I$19&lt;&gt;"intervalo","-",IF($E$10="Risco do Consumidor",$E$8-D1011*$K$8,$E$8+D1011*$K$8))</f>
        <v>105.47684656377452</v>
      </c>
      <c r="G1011" s="72">
        <f t="shared" ca="1" si="46"/>
        <v>5.0007277594212238E-2</v>
      </c>
      <c r="H1011" s="72">
        <f t="shared" ca="1" si="47"/>
        <v>5.0007286712497566E-2</v>
      </c>
      <c r="I1011" s="72">
        <f t="shared" ca="1" si="48"/>
        <v>5.0007282153354898E-2</v>
      </c>
    </row>
    <row r="1012" spans="3:9">
      <c r="C1012" s="70">
        <v>997</v>
      </c>
      <c r="D1012" s="73">
        <f ca="1">IF('Avaliacao de Conformidade'!$I$19&lt;&gt;"intervalo","-",IF(ABS($E$11-I1010)&lt;=ABS($E$11-I1011),D1010+(RAND()-0.5)*$M$17/C1012,D1011+(RAND()-0.5)*$M$17/C1012))</f>
        <v>1.644877475579513</v>
      </c>
      <c r="E1012" s="87">
        <f ca="1">IF('Avaliacao de Conformidade'!$I$19&lt;&gt;"intervalo","-",IF($E$10="Risco do Consumidor",$E$7+D1012*$K$7,$E$7-D1012*$K$7))</f>
        <v>93.700974320053902</v>
      </c>
      <c r="F1012" s="87">
        <f ca="1">IF('Avaliacao de Conformidade'!$I$19&lt;&gt;"intervalo","-",IF($E$10="Risco do Consumidor",$E$8-D1012*$K$8,$E$8+D1012*$K$8))</f>
        <v>105.47658694215635</v>
      </c>
      <c r="G1012" s="72">
        <f t="shared" ca="1" si="46"/>
        <v>4.9997540404935356E-2</v>
      </c>
      <c r="H1012" s="72">
        <f t="shared" ca="1" si="47"/>
        <v>4.9997549528211088E-2</v>
      </c>
      <c r="I1012" s="72">
        <f t="shared" ca="1" si="48"/>
        <v>4.9997544966573222E-2</v>
      </c>
    </row>
    <row r="1013" spans="3:9">
      <c r="C1013" s="70">
        <v>998</v>
      </c>
      <c r="D1013" s="73">
        <f ca="1">IF('Avaliacao de Conformidade'!$I$19&lt;&gt;"intervalo","-",IF(ABS($E$11-I1011)&lt;=ABS($E$11-I1012),D1011+(RAND()-0.5)*$M$17/C1013,D1012+(RAND()-0.5)*$M$17/C1013))</f>
        <v>1.6447909708240318</v>
      </c>
      <c r="E1013" s="87">
        <f ca="1">IF('Avaliacao de Conformidade'!$I$19&lt;&gt;"intervalo","-",IF($E$10="Risco do Consumidor",$E$7+D1013*$K$7,$E$7-D1013*$K$7))</f>
        <v>93.700779684354075</v>
      </c>
      <c r="F1013" s="87">
        <f ca="1">IF('Avaliacao de Conformidade'!$I$19&lt;&gt;"intervalo","-",IF($E$10="Risco do Consumidor",$E$8-D1013*$K$8,$E$8+D1013*$K$8))</f>
        <v>105.47682483023391</v>
      </c>
      <c r="G1013" s="72">
        <f t="shared" ca="1" si="46"/>
        <v>5.0006462413043337E-2</v>
      </c>
      <c r="H1013" s="72">
        <f t="shared" ca="1" si="47"/>
        <v>5.0006471531746019E-2</v>
      </c>
      <c r="I1013" s="72">
        <f t="shared" ca="1" si="48"/>
        <v>5.0006466972394678E-2</v>
      </c>
    </row>
    <row r="1014" spans="3:9">
      <c r="C1014" s="70">
        <v>999</v>
      </c>
      <c r="D1014" s="73">
        <f ca="1">IF('Avaliacao de Conformidade'!$I$19&lt;&gt;"intervalo","-",IF(ABS($E$11-I1012)&lt;=ABS($E$11-I1013),D1012+(RAND()-0.5)*$M$17/C1014,D1013+(RAND()-0.5)*$M$17/C1014))</f>
        <v>1.6448324272111028</v>
      </c>
      <c r="E1014" s="87">
        <f ca="1">IF('Avaliacao de Conformidade'!$I$19&lt;&gt;"intervalo","-",IF($E$10="Risco do Consumidor",$E$7+D1014*$K$7,$E$7-D1014*$K$7))</f>
        <v>93.700872961224988</v>
      </c>
      <c r="F1014" s="87">
        <f ca="1">IF('Avaliacao de Conformidade'!$I$19&lt;&gt;"intervalo","-",IF($E$10="Risco do Consumidor",$E$8-D1014*$K$8,$E$8+D1014*$K$8))</f>
        <v>105.47671082516946</v>
      </c>
      <c r="G1014" s="72">
        <f t="shared" ca="1" si="46"/>
        <v>5.0002186487137765E-2</v>
      </c>
      <c r="H1014" s="72">
        <f t="shared" ca="1" si="47"/>
        <v>5.0002195608031971E-2</v>
      </c>
      <c r="I1014" s="72">
        <f t="shared" ca="1" si="48"/>
        <v>5.0002191047584868E-2</v>
      </c>
    </row>
    <row r="1015" spans="3:9">
      <c r="C1015" s="70">
        <v>1000</v>
      </c>
      <c r="D1015" s="73">
        <f ca="1">IF('Avaliacao de Conformidade'!$I$19&lt;&gt;"intervalo","-",IF(ABS($E$11-I1013)&lt;=ABS($E$11-I1014),D1013+(RAND()-0.5)*$M$17/C1015,D1014+(RAND()-0.5)*$M$17/C1015))</f>
        <v>1.6448268074770533</v>
      </c>
      <c r="E1015" s="87">
        <f ca="1">IF('Avaliacao de Conformidade'!$I$19&lt;&gt;"intervalo","-",IF($E$10="Risco do Consumidor",$E$7+D1015*$K$7,$E$7-D1015*$K$7))</f>
        <v>93.700860316823366</v>
      </c>
      <c r="F1015" s="87">
        <f ca="1">IF('Avaliacao de Conformidade'!$I$19&lt;&gt;"intervalo","-",IF($E$10="Risco do Consumidor",$E$8-D1015*$K$8,$E$8+D1015*$K$8))</f>
        <v>105.4767262794381</v>
      </c>
      <c r="G1015" s="72">
        <f t="shared" ca="1" si="46"/>
        <v>5.0002766104898011E-2</v>
      </c>
      <c r="H1015" s="72">
        <f t="shared" ca="1" si="47"/>
        <v>5.0002775225494463E-2</v>
      </c>
      <c r="I1015" s="72">
        <f t="shared" ca="1" si="48"/>
        <v>5.0002770665196233E-2</v>
      </c>
    </row>
  </sheetData>
  <sheetProtection sheet="1" objects="1" scenarios="1"/>
  <mergeCells count="7">
    <mergeCell ref="N13:O13"/>
    <mergeCell ref="P13:P14"/>
    <mergeCell ref="E10:F10"/>
    <mergeCell ref="E11:F11"/>
    <mergeCell ref="G13:H13"/>
    <mergeCell ref="I13:I14"/>
    <mergeCell ref="L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540-C581-4947-A5DD-97D4A9DE46A8}">
  <sheetPr>
    <tabColor rgb="FF0070C0"/>
  </sheetPr>
  <dimension ref="A1:L66"/>
  <sheetViews>
    <sheetView zoomScale="85" zoomScaleNormal="85" workbookViewId="0"/>
  </sheetViews>
  <sheetFormatPr defaultColWidth="9.140625" defaultRowHeight="15"/>
  <cols>
    <col min="1" max="5" width="9.140625" style="3"/>
    <col min="6" max="6" width="12.28515625" style="3" bestFit="1" customWidth="1"/>
    <col min="7" max="7" width="12" style="3" bestFit="1" customWidth="1"/>
    <col min="8" max="16384" width="9.140625" style="3"/>
  </cols>
  <sheetData>
    <row r="1" spans="1:12">
      <c r="A1" s="3" t="s">
        <v>95</v>
      </c>
    </row>
    <row r="2" spans="1:12">
      <c r="D2" s="2" t="s">
        <v>35</v>
      </c>
    </row>
    <row r="4" spans="1:12">
      <c r="E4" s="18" t="s">
        <v>13</v>
      </c>
      <c r="F4" s="57">
        <f>'Avaliacao de Conformidade'!X33</f>
        <v>90</v>
      </c>
      <c r="G4" s="57" t="str">
        <f>'Avaliacao de Conformidade'!Y33</f>
        <v>g/100 g</v>
      </c>
      <c r="I4" s="18"/>
      <c r="L4" s="18"/>
    </row>
    <row r="5" spans="1:12">
      <c r="E5" s="18" t="s">
        <v>14</v>
      </c>
      <c r="F5" s="57">
        <f>'Avaliacao de Conformidade'!X34</f>
        <v>110</v>
      </c>
      <c r="G5" s="57" t="str">
        <f>'Avaliacao de Conformidade'!Y34</f>
        <v>g/100 g</v>
      </c>
      <c r="I5" s="18"/>
      <c r="L5" s="18"/>
    </row>
    <row r="6" spans="1:12">
      <c r="E6" s="18" t="s">
        <v>26</v>
      </c>
      <c r="F6" s="57">
        <f>'Avaliacao de Conformidade'!X35</f>
        <v>2.25</v>
      </c>
      <c r="G6" s="57" t="str">
        <f>'Avaliacao de Conformidade'!Y35</f>
        <v>g/100 g</v>
      </c>
      <c r="I6" s="18"/>
      <c r="L6" s="18"/>
    </row>
    <row r="7" spans="1:12">
      <c r="E7" s="18" t="s">
        <v>27</v>
      </c>
      <c r="F7" s="57">
        <f>'Avaliacao de Conformidade'!X36</f>
        <v>2.75</v>
      </c>
      <c r="G7" s="57" t="str">
        <f>'Avaliacao de Conformidade'!Y36</f>
        <v>g/100 g</v>
      </c>
      <c r="I7" s="18"/>
      <c r="L7" s="18"/>
    </row>
    <row r="8" spans="1:12">
      <c r="E8" s="30" t="s">
        <v>22</v>
      </c>
      <c r="F8" s="57">
        <f ca="1">'Avaliacao de Conformidade'!AB39</f>
        <v>93.700860316823366</v>
      </c>
      <c r="G8" s="57" t="str">
        <f>'Avaliacao de Conformidade'!AC39</f>
        <v>g/100 g</v>
      </c>
      <c r="I8" s="30"/>
      <c r="L8" s="30"/>
    </row>
    <row r="9" spans="1:12">
      <c r="E9" s="30" t="s">
        <v>23</v>
      </c>
      <c r="F9" s="57">
        <f ca="1">'Avaliacao de Conformidade'!AB40</f>
        <v>105.4767262794381</v>
      </c>
      <c r="G9" s="57" t="str">
        <f>'Avaliacao de Conformidade'!AC40</f>
        <v>g/100 g</v>
      </c>
      <c r="I9" s="30"/>
      <c r="L9" s="30"/>
    </row>
    <row r="10" spans="1:12">
      <c r="E10" s="18" t="str">
        <f>'Avaliacao de Conformidade'!O37</f>
        <v>Risco do Consumidor efectivo:</v>
      </c>
      <c r="F10" s="80">
        <f ca="1">'Avaliacao de Conformidade'!P37</f>
        <v>5.0002770665196233E-2</v>
      </c>
      <c r="I10" s="18"/>
      <c r="L10" s="18"/>
    </row>
    <row r="11" spans="1:12">
      <c r="I11" s="18"/>
      <c r="L11" s="18"/>
    </row>
    <row r="13" spans="1:12">
      <c r="D13" s="81" t="s">
        <v>42</v>
      </c>
      <c r="E13" s="81" t="s">
        <v>8</v>
      </c>
      <c r="F13" s="81">
        <f>IF('Avaliacao de Conformidade'!I19="intervalo",F4-5*F6,IF('Avaliacao de Conformidade'!I19="Limite inferior",F4-5*F6,IF('Avaliacao de Conformidade'!I19="Limite superior",F5-5*F7,"ERROR")))</f>
        <v>78.75</v>
      </c>
      <c r="H13" s="28"/>
    </row>
    <row r="14" spans="1:12">
      <c r="E14" s="81" t="s">
        <v>9</v>
      </c>
      <c r="F14" s="82">
        <f>IF('Avaliacao de Conformidade'!I19="intervalo",F5+5*F7,IF('Avaliacao de Conformidade'!I19="Limite inferior",F4+5*F6,IF('Avaliacao de Conformidade'!I19="Limite superior",F5+5*F7,"ERROR")))</f>
        <v>123.75</v>
      </c>
    </row>
    <row r="15" spans="1:12">
      <c r="F15" s="83" t="s">
        <v>43</v>
      </c>
      <c r="G15" s="83" t="s">
        <v>43</v>
      </c>
    </row>
    <row r="16" spans="1:12" ht="30" customHeight="1">
      <c r="D16" s="83" t="s">
        <v>44</v>
      </c>
      <c r="E16" s="83" t="s">
        <v>45</v>
      </c>
      <c r="F16" s="83" t="s">
        <v>5</v>
      </c>
      <c r="G16" s="83" t="s">
        <v>6</v>
      </c>
      <c r="H16" s="81" t="s">
        <v>1</v>
      </c>
      <c r="I16" s="81" t="s">
        <v>2</v>
      </c>
      <c r="J16" s="84" t="s">
        <v>33</v>
      </c>
      <c r="K16" s="84" t="s">
        <v>34</v>
      </c>
    </row>
    <row r="17" spans="4:11">
      <c r="D17" s="81">
        <v>1</v>
      </c>
      <c r="E17" s="85">
        <f>F13</f>
        <v>78.75</v>
      </c>
      <c r="F17" s="81">
        <f ca="1">IF('Avaliacao de Conformidade'!$I$19&lt;&gt;"Limite superior",(1/($F$6*SQRT(2*PI())))*EXP((-1/2)*((E17-$F$8)/$F$6)^2),NA())</f>
        <v>4.5800303412474524E-11</v>
      </c>
      <c r="G17" s="81">
        <f ca="1">IF('Avaliacao de Conformidade'!$I$19&lt;&gt;"Limite inferior",(1/($F$7*SQRT(2*PI())))*EXP((-1/2)*((E17-$F$9)/$F$7)^2),NA())</f>
        <v>4.4758801168217858E-22</v>
      </c>
      <c r="H17" s="81">
        <f ca="1">IF('Avaliacao de Conformidade'!$I$19&lt;&gt;"Limite superior",F8,NA())</f>
        <v>93.700860316823366</v>
      </c>
      <c r="I17" s="81">
        <f ca="1">IF('Avaliacao de Conformidade'!$I$19&lt;&gt;"Limite inferior",F9,NA())</f>
        <v>105.4767262794381</v>
      </c>
      <c r="J17" s="81">
        <f ca="1">IF('Avaliacao de Conformidade'!I42="O item está conforme",'Avaliacao de Conformidade'!I41,NA())</f>
        <v>97</v>
      </c>
      <c r="K17" s="81" t="e">
        <f ca="1">IF('Avaliacao de Conformidade'!I42="O item não está conforme",'Avaliacao de Conformidade'!I41,NA())</f>
        <v>#N/A</v>
      </c>
    </row>
    <row r="18" spans="4:11">
      <c r="D18" s="81">
        <v>2</v>
      </c>
      <c r="E18" s="81">
        <f>E17+($F$14-$F$13)/49</f>
        <v>79.66836734693878</v>
      </c>
      <c r="F18" s="81">
        <f ca="1">IF('Avaliacao de Conformidade'!$I$19&lt;&gt;"Limite superior",(1/($F$6*SQRT(2*PI())))*EXP((-1/2)*((E18-$F$8)/$F$6)^2),NA())</f>
        <v>6.3470879133699142E-10</v>
      </c>
      <c r="G18" s="81">
        <f ca="1">IF('Avaliacao de Conformidade'!$I$19&lt;&gt;"Limite inferior",(1/($F$7*SQRT(2*PI())))*EXP((-1/2)*((E18-$F$9)/$F$7)^2),NA())</f>
        <v>1.0869596768224554E-20</v>
      </c>
    </row>
    <row r="19" spans="4:11">
      <c r="D19" s="81">
        <v>3</v>
      </c>
      <c r="E19" s="81">
        <f t="shared" ref="E19:E66" si="0">E18+($F$14-$F$13)/49</f>
        <v>80.58673469387756</v>
      </c>
      <c r="F19" s="81">
        <f ca="1">IF('Avaliacao de Conformidade'!$I$19&lt;&gt;"Limite superior",(1/($F$6*SQRT(2*PI())))*EXP((-1/2)*((E19-$F$8)/$F$6)^2),NA())</f>
        <v>7.4460921326706536E-9</v>
      </c>
      <c r="G19" s="81">
        <f ca="1">IF('Avaliacao de Conformidade'!$I$19&lt;&gt;"Limite inferior",(1/($F$7*SQRT(2*PI())))*EXP((-1/2)*((E19-$F$9)/$F$7)^2),NA())</f>
        <v>2.3610993338034302E-19</v>
      </c>
      <c r="H19" s="81">
        <v>0</v>
      </c>
    </row>
    <row r="20" spans="4:11">
      <c r="D20" s="81">
        <v>4</v>
      </c>
      <c r="E20" s="81">
        <f t="shared" si="0"/>
        <v>81.50510204081634</v>
      </c>
      <c r="F20" s="81">
        <f ca="1">IF('Avaliacao de Conformidade'!$I$19&lt;&gt;"Limite superior",(1/($F$6*SQRT(2*PI())))*EXP((-1/2)*((E20-$F$8)/$F$6)^2),NA())</f>
        <v>7.3948612632048168E-8</v>
      </c>
      <c r="G20" s="81">
        <f ca="1">IF('Avaliacao de Conformidade'!$I$19&lt;&gt;"Limite inferior",(1/($F$7*SQRT(2*PI())))*EXP((-1/2)*((E20-$F$9)/$F$7)^2),NA())</f>
        <v>4.5875511751628572E-18</v>
      </c>
      <c r="H20" s="81">
        <f ca="1">IF('Avaliacao de Conformidade'!$I$19="Limite inferior",MAX($F$17:$F$66),IF('Avaliacao de Conformidade'!$I$19="Limite superior",MAX($G$17:$G$66),MAX($F$17:$G$66)))*1.1</f>
        <v>0.19377045293798309</v>
      </c>
    </row>
    <row r="21" spans="4:11">
      <c r="D21" s="81">
        <v>5</v>
      </c>
      <c r="E21" s="81">
        <f t="shared" si="0"/>
        <v>82.423469387755119</v>
      </c>
      <c r="F21" s="81">
        <f ca="1">IF('Avaliacao de Conformidade'!$I$19&lt;&gt;"Limite superior",(1/($F$6*SQRT(2*PI())))*EXP((-1/2)*((E21-$F$8)/$F$6)^2),NA())</f>
        <v>6.2169788307683104E-7</v>
      </c>
      <c r="G21" s="81">
        <f ca="1">IF('Avaliacao de Conformidade'!$I$19&lt;&gt;"Limite inferior",(1/($F$7*SQRT(2*PI())))*EXP((-1/2)*((E21-$F$9)/$F$7)^2),NA())</f>
        <v>7.9728468731195105E-17</v>
      </c>
    </row>
    <row r="22" spans="4:11">
      <c r="D22" s="81">
        <v>6</v>
      </c>
      <c r="E22" s="81">
        <f t="shared" si="0"/>
        <v>83.341836734693899</v>
      </c>
      <c r="F22" s="81">
        <f ca="1">IF('Avaliacao de Conformidade'!$I$19&lt;&gt;"Limite superior",(1/($F$6*SQRT(2*PI())))*EXP((-1/2)*((E22-$F$8)/$F$6)^2),NA())</f>
        <v>4.4246251110798922E-6</v>
      </c>
      <c r="G22" s="81">
        <f ca="1">IF('Avaliacao de Conformidade'!$I$19&lt;&gt;"Limite inferior",(1/($F$7*SQRT(2*PI())))*EXP((-1/2)*((E22-$F$9)/$F$7)^2),NA())</f>
        <v>1.2394007714199288E-15</v>
      </c>
      <c r="H22" s="81" t="s">
        <v>3</v>
      </c>
      <c r="I22" s="81" t="s">
        <v>4</v>
      </c>
    </row>
    <row r="23" spans="4:11">
      <c r="D23" s="81">
        <v>7</v>
      </c>
      <c r="E23" s="81">
        <f t="shared" si="0"/>
        <v>84.260204081632679</v>
      </c>
      <c r="F23" s="81">
        <f ca="1">IF('Avaliacao de Conformidade'!$I$19&lt;&gt;"Limite superior",(1/($F$6*SQRT(2*PI())))*EXP((-1/2)*((E23-$F$8)/$F$6)^2),NA())</f>
        <v>2.6657615777367985E-5</v>
      </c>
      <c r="G23" s="81">
        <f ca="1">IF('Avaliacao de Conformidade'!$I$19&lt;&gt;"Limite inferior",(1/($F$7*SQRT(2*PI())))*EXP((-1/2)*((E23-$F$9)/$F$7)^2),NA())</f>
        <v>1.7233597241660425E-14</v>
      </c>
      <c r="H23" s="81">
        <f>IF('Avaliacao de Conformidade'!$I$19&lt;&gt;"Limite superior",F4,NA())</f>
        <v>90</v>
      </c>
      <c r="I23" s="81">
        <f>IF('Avaliacao de Conformidade'!$I$19&lt;&gt;"Limite inferior",F5,NA())</f>
        <v>110</v>
      </c>
    </row>
    <row r="24" spans="4:11">
      <c r="D24" s="81">
        <v>8</v>
      </c>
      <c r="E24" s="81">
        <f t="shared" si="0"/>
        <v>85.178571428571459</v>
      </c>
      <c r="F24" s="81">
        <f ca="1">IF('Avaliacao de Conformidade'!$I$19&lt;&gt;"Limite superior",(1/($F$6*SQRT(2*PI())))*EXP((-1/2)*((E24-$F$8)/$F$6)^2),NA())</f>
        <v>1.3596084702062881E-4</v>
      </c>
      <c r="G24" s="81">
        <f ca="1">IF('Avaliacao de Conformidade'!$I$19&lt;&gt;"Limite inferior",(1/($F$7*SQRT(2*PI())))*EXP((-1/2)*((E24-$F$9)/$F$7)^2),NA())</f>
        <v>2.1434134609800368E-13</v>
      </c>
    </row>
    <row r="25" spans="4:11">
      <c r="D25" s="81">
        <v>9</v>
      </c>
      <c r="E25" s="81">
        <f t="shared" si="0"/>
        <v>86.096938775510239</v>
      </c>
      <c r="F25" s="81">
        <f ca="1">IF('Avaliacao de Conformidade'!$I$19&lt;&gt;"Limite superior",(1/($F$6*SQRT(2*PI())))*EXP((-1/2)*((E25-$F$8)/$F$6)^2),NA())</f>
        <v>5.8702169501042255E-4</v>
      </c>
      <c r="G25" s="81">
        <f ca="1">IF('Avaliacao de Conformidade'!$I$19&lt;&gt;"Limite inferior",(1/($F$7*SQRT(2*PI())))*EXP((-1/2)*((E25-$F$9)/$F$7)^2),NA())</f>
        <v>2.384524596102717E-12</v>
      </c>
    </row>
    <row r="26" spans="4:11">
      <c r="D26" s="81">
        <v>10</v>
      </c>
      <c r="E26" s="81">
        <f t="shared" si="0"/>
        <v>87.015306122449019</v>
      </c>
      <c r="F26" s="81">
        <f ca="1">IF('Avaliacao de Conformidade'!$I$19&lt;&gt;"Limite superior",(1/($F$6*SQRT(2*PI())))*EXP((-1/2)*((E26-$F$8)/$F$6)^2),NA())</f>
        <v>2.14556746897604E-3</v>
      </c>
      <c r="G26" s="81">
        <f ca="1">IF('Avaliacao de Conformidade'!$I$19&lt;&gt;"Limite inferior",(1/($F$7*SQRT(2*PI())))*EXP((-1/2)*((E26-$F$9)/$F$7)^2),NA())</f>
        <v>2.3728129123924362E-11</v>
      </c>
    </row>
    <row r="27" spans="4:11">
      <c r="D27" s="81">
        <v>11</v>
      </c>
      <c r="E27" s="81">
        <f t="shared" si="0"/>
        <v>87.933673469387799</v>
      </c>
      <c r="F27" s="81">
        <f ca="1">IF('Avaliacao de Conformidade'!$I$19&lt;&gt;"Limite superior",(1/($F$6*SQRT(2*PI())))*EXP((-1/2)*((E27-$F$8)/$F$6)^2),NA())</f>
        <v>6.6386218746292656E-3</v>
      </c>
      <c r="G27" s="81">
        <f ca="1">IF('Avaliacao de Conformidade'!$I$19&lt;&gt;"Limite inferior",(1/($F$7*SQRT(2*PI())))*EXP((-1/2)*((E27-$F$9)/$F$7)^2),NA())</f>
        <v>2.1119859535902591E-10</v>
      </c>
    </row>
    <row r="28" spans="4:11">
      <c r="D28" s="81">
        <v>12</v>
      </c>
      <c r="E28" s="81">
        <f t="shared" si="0"/>
        <v>88.852040816326578</v>
      </c>
      <c r="F28" s="81">
        <f ca="1">IF('Avaliacao de Conformidade'!$I$19&lt;&gt;"Limite superior",(1/($F$6*SQRT(2*PI())))*EXP((-1/2)*((E28-$F$8)/$F$6)^2),NA())</f>
        <v>1.7388472089324515E-2</v>
      </c>
      <c r="G28" s="81">
        <f ca="1">IF('Avaliacao de Conformidade'!$I$19&lt;&gt;"Limite inferior",(1/($F$7*SQRT(2*PI())))*EXP((-1/2)*((E28-$F$9)/$F$7)^2),NA())</f>
        <v>1.6814516811177816E-9</v>
      </c>
    </row>
    <row r="29" spans="4:11">
      <c r="D29" s="81">
        <v>13</v>
      </c>
      <c r="E29" s="81">
        <f t="shared" si="0"/>
        <v>89.770408163265358</v>
      </c>
      <c r="F29" s="81">
        <f ca="1">IF('Avaliacao de Conformidade'!$I$19&lt;&gt;"Limite superior",(1/($F$6*SQRT(2*PI())))*EXP((-1/2)*((E29-$F$8)/$F$6)^2),NA())</f>
        <v>3.8556059842539042E-2</v>
      </c>
      <c r="G29" s="81">
        <f ca="1">IF('Avaliacao de Conformidade'!$I$19&lt;&gt;"Limite inferior",(1/($F$7*SQRT(2*PI())))*EXP((-1/2)*((E29-$F$9)/$F$7)^2),NA())</f>
        <v>1.1974119718376746E-8</v>
      </c>
    </row>
    <row r="30" spans="4:11">
      <c r="D30" s="81">
        <v>14</v>
      </c>
      <c r="E30" s="81">
        <f t="shared" si="0"/>
        <v>90.688775510204138</v>
      </c>
      <c r="F30" s="81">
        <f ca="1">IF('Avaliacao de Conformidade'!$I$19&lt;&gt;"Limite superior",(1/($F$6*SQRT(2*PI())))*EXP((-1/2)*((E30-$F$8)/$F$6)^2),NA())</f>
        <v>7.237217120154367E-2</v>
      </c>
      <c r="G30" s="81">
        <f ca="1">IF('Avaliacao de Conformidade'!$I$19&lt;&gt;"Limite inferior",(1/($F$7*SQRT(2*PI())))*EXP((-1/2)*((E30-$F$9)/$F$7)^2),NA())</f>
        <v>7.6272615283913655E-8</v>
      </c>
    </row>
    <row r="31" spans="4:11">
      <c r="D31" s="81">
        <v>15</v>
      </c>
      <c r="E31" s="81">
        <f t="shared" si="0"/>
        <v>91.607142857142918</v>
      </c>
      <c r="F31" s="81">
        <f ca="1">IF('Avaliacao de Conformidade'!$I$19&lt;&gt;"Limite superior",(1/($F$6*SQRT(2*PI())))*EXP((-1/2)*((E31-$F$8)/$F$6)^2),NA())</f>
        <v>0.11500011938605227</v>
      </c>
      <c r="G31" s="81">
        <f ca="1">IF('Avaliacao de Conformidade'!$I$19&lt;&gt;"Limite inferior",(1/($F$7*SQRT(2*PI())))*EXP((-1/2)*((E31-$F$9)/$F$7)^2),NA())</f>
        <v>4.345697757671798E-7</v>
      </c>
    </row>
    <row r="32" spans="4:11">
      <c r="D32" s="81">
        <v>16</v>
      </c>
      <c r="E32" s="81">
        <f t="shared" si="0"/>
        <v>92.525510204081698</v>
      </c>
      <c r="F32" s="81">
        <f ca="1">IF('Avaliacao de Conformidade'!$I$19&lt;&gt;"Limite superior",(1/($F$6*SQRT(2*PI())))*EXP((-1/2)*((E32-$F$8)/$F$6)^2),NA())</f>
        <v>0.1546937308243064</v>
      </c>
      <c r="G32" s="81">
        <f ca="1">IF('Avaliacao de Conformidade'!$I$19&lt;&gt;"Limite inferior",(1/($F$7*SQRT(2*PI())))*EXP((-1/2)*((E32-$F$9)/$F$7)^2),NA())</f>
        <v>2.2147067829752335E-6</v>
      </c>
    </row>
    <row r="33" spans="4:7">
      <c r="D33" s="81">
        <v>17</v>
      </c>
      <c r="E33" s="81">
        <f t="shared" si="0"/>
        <v>93.443877551020478</v>
      </c>
      <c r="F33" s="81">
        <f ca="1">IF('Avaliacao de Conformidade'!$I$19&lt;&gt;"Limite superior",(1/($F$6*SQRT(2*PI())))*EXP((-1/2)*((E33-$F$8)/$F$6)^2),NA())</f>
        <v>0.17615495721634825</v>
      </c>
      <c r="G33" s="81">
        <f ca="1">IF('Avaliacao de Conformidade'!$I$19&lt;&gt;"Limite inferior",(1/($F$7*SQRT(2*PI())))*EXP((-1/2)*((E33-$F$9)/$F$7)^2),NA())</f>
        <v>1.0095754738039414E-5</v>
      </c>
    </row>
    <row r="34" spans="4:7">
      <c r="D34" s="81">
        <v>18</v>
      </c>
      <c r="E34" s="81">
        <f t="shared" si="0"/>
        <v>94.362244897959258</v>
      </c>
      <c r="F34" s="81">
        <f ca="1">IF('Avaliacao de Conformidade'!$I$19&lt;&gt;"Limite superior",(1/($F$6*SQRT(2*PI())))*EXP((-1/2)*((E34-$F$8)/$F$6)^2),NA())</f>
        <v>0.16981058494304616</v>
      </c>
      <c r="G34" s="81">
        <f ca="1">IF('Avaliacao de Conformidade'!$I$19&lt;&gt;"Limite inferior",(1/($F$7*SQRT(2*PI())))*EXP((-1/2)*((E34-$F$9)/$F$7)^2),NA())</f>
        <v>4.1164911402843347E-5</v>
      </c>
    </row>
    <row r="35" spans="4:7">
      <c r="D35" s="81">
        <v>19</v>
      </c>
      <c r="E35" s="81">
        <f t="shared" si="0"/>
        <v>95.280612244898037</v>
      </c>
      <c r="F35" s="81">
        <f ca="1">IF('Avaliacao de Conformidade'!$I$19&lt;&gt;"Limite superior",(1/($F$6*SQRT(2*PI())))*EXP((-1/2)*((E35-$F$8)/$F$6)^2),NA())</f>
        <v>0.13857419992950731</v>
      </c>
      <c r="G35" s="81">
        <f ca="1">IF('Avaliacao de Conformidade'!$I$19&lt;&gt;"Limite inferior",(1/($F$7*SQRT(2*PI())))*EXP((-1/2)*((E35-$F$9)/$F$7)^2),NA())</f>
        <v>1.5013481615301484E-4</v>
      </c>
    </row>
    <row r="36" spans="4:7">
      <c r="D36" s="81">
        <v>20</v>
      </c>
      <c r="E36" s="81">
        <f t="shared" si="0"/>
        <v>96.198979591836817</v>
      </c>
      <c r="F36" s="81">
        <f ca="1">IF('Avaliacao de Conformidade'!$I$19&lt;&gt;"Limite superior",(1/($F$6*SQRT(2*PI())))*EXP((-1/2)*((E36-$F$8)/$F$6)^2),NA())</f>
        <v>9.5729928558598437E-2</v>
      </c>
      <c r="G36" s="81">
        <f ca="1">IF('Avaliacao de Conformidade'!$I$19&lt;&gt;"Limite inferior",(1/($F$7*SQRT(2*PI())))*EXP((-1/2)*((E36-$F$9)/$F$7)^2),NA())</f>
        <v>4.8978049502127613E-4</v>
      </c>
    </row>
    <row r="37" spans="4:7">
      <c r="D37" s="81">
        <v>21</v>
      </c>
      <c r="E37" s="81">
        <f t="shared" si="0"/>
        <v>97.117346938775597</v>
      </c>
      <c r="F37" s="81">
        <f ca="1">IF('Avaliacao de Conformidade'!$I$19&lt;&gt;"Limite superior",(1/($F$6*SQRT(2*PI())))*EXP((-1/2)*((E37-$F$8)/$F$6)^2),NA())</f>
        <v>5.5983600099402668E-2</v>
      </c>
      <c r="G37" s="81">
        <f ca="1">IF('Avaliacao de Conformidade'!$I$19&lt;&gt;"Limite inferior",(1/($F$7*SQRT(2*PI())))*EXP((-1/2)*((E37-$F$9)/$F$7)^2),NA())</f>
        <v>1.4291815236343894E-3</v>
      </c>
    </row>
    <row r="38" spans="4:7">
      <c r="D38" s="81">
        <v>22</v>
      </c>
      <c r="E38" s="81">
        <f t="shared" si="0"/>
        <v>98.035714285714377</v>
      </c>
      <c r="F38" s="81">
        <f ca="1">IF('Avaliacao de Conformidade'!$I$19&lt;&gt;"Limite superior",(1/($F$6*SQRT(2*PI())))*EXP((-1/2)*((E38-$F$8)/$F$6)^2),NA())</f>
        <v>2.7715431477649523E-2</v>
      </c>
      <c r="G38" s="81">
        <f ca="1">IF('Avaliacao de Conformidade'!$I$19&lt;&gt;"Limite inferior",(1/($F$7*SQRT(2*PI())))*EXP((-1/2)*((E38-$F$9)/$F$7)^2),NA())</f>
        <v>3.7302602992008486E-3</v>
      </c>
    </row>
    <row r="39" spans="4:7">
      <c r="D39" s="81">
        <v>23</v>
      </c>
      <c r="E39" s="81">
        <f t="shared" si="0"/>
        <v>98.954081632653157</v>
      </c>
      <c r="F39" s="81">
        <f ca="1">IF('Avaliacao de Conformidade'!$I$19&lt;&gt;"Limite superior",(1/($F$6*SQRT(2*PI())))*EXP((-1/2)*((E39-$F$8)/$F$6)^2),NA())</f>
        <v>1.1615293775132131E-2</v>
      </c>
      <c r="G39" s="81">
        <f ca="1">IF('Avaliacao de Conformidade'!$I$19&lt;&gt;"Limite inferior",(1/($F$7*SQRT(2*PI())))*EXP((-1/2)*((E39-$F$9)/$F$7)^2),NA())</f>
        <v>8.7087679982910376E-3</v>
      </c>
    </row>
    <row r="40" spans="4:7">
      <c r="D40" s="81">
        <v>24</v>
      </c>
      <c r="E40" s="81">
        <f t="shared" si="0"/>
        <v>99.872448979591937</v>
      </c>
      <c r="F40" s="81">
        <f ca="1">IF('Avaliacao de Conformidade'!$I$19&lt;&gt;"Limite superior",(1/($F$6*SQRT(2*PI())))*EXP((-1/2)*((E40-$F$8)/$F$6)^2),NA())</f>
        <v>4.120846959802197E-3</v>
      </c>
      <c r="G40" s="81">
        <f ca="1">IF('Avaliacao de Conformidade'!$I$19&lt;&gt;"Limite inferior",(1/($F$7*SQRT(2*PI())))*EXP((-1/2)*((E40-$F$9)/$F$7)^2),NA())</f>
        <v>1.8186123748434622E-2</v>
      </c>
    </row>
    <row r="41" spans="4:7">
      <c r="D41" s="81">
        <v>25</v>
      </c>
      <c r="E41" s="81">
        <f t="shared" si="0"/>
        <v>100.79081632653072</v>
      </c>
      <c r="F41" s="81">
        <f ca="1">IF('Avaliacao de Conformidade'!$I$19&lt;&gt;"Limite superior",(1/($F$6*SQRT(2*PI())))*EXP((-1/2)*((E41-$F$8)/$F$6)^2),NA())</f>
        <v>1.2376290838707579E-3</v>
      </c>
      <c r="G41" s="81">
        <f ca="1">IF('Avaliacao de Conformidade'!$I$19&lt;&gt;"Limite inferior",(1/($F$7*SQRT(2*PI())))*EXP((-1/2)*((E41-$F$9)/$F$7)^2),NA())</f>
        <v>3.3969519254642817E-2</v>
      </c>
    </row>
    <row r="42" spans="4:7">
      <c r="D42" s="81">
        <v>26</v>
      </c>
      <c r="E42" s="81">
        <f t="shared" si="0"/>
        <v>101.7091836734695</v>
      </c>
      <c r="F42" s="81">
        <f ca="1">IF('Avaliacao de Conformidade'!$I$19&lt;&gt;"Limite superior",(1/($F$6*SQRT(2*PI())))*EXP((-1/2)*((E42-$F$8)/$F$6)^2),NA())</f>
        <v>3.1466052311056113E-4</v>
      </c>
      <c r="G42" s="81">
        <f ca="1">IF('Avaliacao de Conformidade'!$I$19&lt;&gt;"Limite inferior",(1/($F$7*SQRT(2*PI())))*EXP((-1/2)*((E42-$F$9)/$F$7)^2),NA())</f>
        <v>5.6755048256115992E-2</v>
      </c>
    </row>
    <row r="43" spans="4:7">
      <c r="D43" s="81">
        <v>27</v>
      </c>
      <c r="E43" s="81">
        <f t="shared" si="0"/>
        <v>102.62755102040828</v>
      </c>
      <c r="F43" s="81">
        <f ca="1">IF('Avaliacao de Conformidade'!$I$19&lt;&gt;"Limite superior",(1/($F$6*SQRT(2*PI())))*EXP((-1/2)*((E43-$F$8)/$F$6)^2),NA())</f>
        <v>6.7723866850320828E-5</v>
      </c>
      <c r="G43" s="81">
        <f ca="1">IF('Avaliacao de Conformidade'!$I$19&lt;&gt;"Limite inferior",(1/($F$7*SQRT(2*PI())))*EXP((-1/2)*((E43-$F$9)/$F$7)^2),NA())</f>
        <v>8.4817493026340451E-2</v>
      </c>
    </row>
    <row r="44" spans="4:7">
      <c r="D44" s="81">
        <v>28</v>
      </c>
      <c r="E44" s="81">
        <f t="shared" si="0"/>
        <v>103.54591836734706</v>
      </c>
      <c r="F44" s="81">
        <f ca="1">IF('Avaliacao de Conformidade'!$I$19&lt;&gt;"Limite superior",(1/($F$6*SQRT(2*PI())))*EXP((-1/2)*((E44-$F$8)/$F$6)^2),NA())</f>
        <v>1.2339255790932655E-5</v>
      </c>
      <c r="G44" s="81">
        <f ca="1">IF('Avaliacao de Conformidade'!$I$19&lt;&gt;"Limite inferior",(1/($F$7*SQRT(2*PI())))*EXP((-1/2)*((E44-$F$9)/$F$7)^2),NA())</f>
        <v>0.11337889085142155</v>
      </c>
    </row>
    <row r="45" spans="4:7">
      <c r="D45" s="81">
        <v>29</v>
      </c>
      <c r="E45" s="81">
        <f t="shared" si="0"/>
        <v>104.46428571428584</v>
      </c>
      <c r="F45" s="81">
        <f ca="1">IF('Avaliacao de Conformidade'!$I$19&lt;&gt;"Limite superior",(1/($F$6*SQRT(2*PI())))*EXP((-1/2)*((E45-$F$8)/$F$6)^2),NA())</f>
        <v>1.9031977706151094E-6</v>
      </c>
      <c r="G45" s="81">
        <f ca="1">IF('Avaliacao de Conformidade'!$I$19&lt;&gt;"Limite inferior",(1/($F$7*SQRT(2*PI())))*EXP((-1/2)*((E45-$F$9)/$F$7)^2),NA())</f>
        <v>0.13556413720515864</v>
      </c>
    </row>
    <row r="46" spans="4:7">
      <c r="D46" s="81">
        <v>30</v>
      </c>
      <c r="E46" s="81">
        <f t="shared" si="0"/>
        <v>105.38265306122462</v>
      </c>
      <c r="F46" s="81">
        <f ca="1">IF('Avaliacao de Conformidade'!$I$19&lt;&gt;"Limite superior",(1/($F$6*SQRT(2*PI())))*EXP((-1/2)*((E46-$F$8)/$F$6)^2),NA())</f>
        <v>2.4850012215134446E-7</v>
      </c>
      <c r="G46" s="81">
        <f ca="1">IF('Avaliacao de Conformidade'!$I$19&lt;&gt;"Limite inferior",(1/($F$7*SQRT(2*PI())))*EXP((-1/2)*((E46-$F$9)/$F$7)^2),NA())</f>
        <v>0.14498506328881181</v>
      </c>
    </row>
    <row r="47" spans="4:7">
      <c r="D47" s="81">
        <v>31</v>
      </c>
      <c r="E47" s="81">
        <f t="shared" si="0"/>
        <v>106.3010204081634</v>
      </c>
      <c r="F47" s="81">
        <f ca="1">IF('Avaliacao de Conformidade'!$I$19&lt;&gt;"Limite superior",(1/($F$6*SQRT(2*PI())))*EXP((-1/2)*((E47-$F$8)/$F$6)^2),NA())</f>
        <v>2.7467366723723474E-8</v>
      </c>
      <c r="G47" s="81">
        <f ca="1">IF('Avaliacao de Conformidade'!$I$19&lt;&gt;"Limite inferior",(1/($F$7*SQRT(2*PI())))*EXP((-1/2)*((E47-$F$9)/$F$7)^2),NA())</f>
        <v>0.13869715362431526</v>
      </c>
    </row>
    <row r="48" spans="4:7">
      <c r="D48" s="81">
        <v>32</v>
      </c>
      <c r="E48" s="81">
        <f t="shared" si="0"/>
        <v>107.21938775510218</v>
      </c>
      <c r="F48" s="81">
        <f ca="1">IF('Avaliacao de Conformidade'!$I$19&lt;&gt;"Limite superior",(1/($F$6*SQRT(2*PI())))*EXP((-1/2)*((E48-$F$8)/$F$6)^2),NA())</f>
        <v>2.5701305174993453E-9</v>
      </c>
      <c r="G48" s="81">
        <f ca="1">IF('Avaliacao de Conformidade'!$I$19&lt;&gt;"Limite inferior",(1/($F$7*SQRT(2*PI())))*EXP((-1/2)*((E48-$F$9)/$F$7)^2),NA())</f>
        <v>0.11868003681015774</v>
      </c>
    </row>
    <row r="49" spans="4:7">
      <c r="D49" s="81">
        <v>33</v>
      </c>
      <c r="E49" s="81">
        <f t="shared" si="0"/>
        <v>108.13775510204096</v>
      </c>
      <c r="F49" s="81">
        <f ca="1">IF('Avaliacao de Conformidade'!$I$19&lt;&gt;"Limite superior",(1/($F$6*SQRT(2*PI())))*EXP((-1/2)*((E49-$F$8)/$F$6)^2),NA())</f>
        <v>2.0358279102957607E-10</v>
      </c>
      <c r="G49" s="81">
        <f ca="1">IF('Avaliacao de Conformidade'!$I$19&lt;&gt;"Limite inferior",(1/($F$7*SQRT(2*PI())))*EXP((-1/2)*((E49-$F$9)/$F$7)^2),NA())</f>
        <v>9.0835086501548187E-2</v>
      </c>
    </row>
    <row r="50" spans="4:7">
      <c r="D50" s="81">
        <v>34</v>
      </c>
      <c r="E50" s="81">
        <f t="shared" si="0"/>
        <v>109.05612244897974</v>
      </c>
      <c r="F50" s="81">
        <f ca="1">IF('Avaliacao de Conformidade'!$I$19&lt;&gt;"Limite superior",(1/($F$6*SQRT(2*PI())))*EXP((-1/2)*((E50-$F$8)/$F$6)^2),NA())</f>
        <v>1.365132112392489E-11</v>
      </c>
      <c r="G50" s="81">
        <f ca="1">IF('Avaliacao de Conformidade'!$I$19&lt;&gt;"Limite inferior",(1/($F$7*SQRT(2*PI())))*EXP((-1/2)*((E50-$F$9)/$F$7)^2),NA())</f>
        <v>6.2186402535253829E-2</v>
      </c>
    </row>
    <row r="51" spans="4:7">
      <c r="D51" s="81">
        <v>35</v>
      </c>
      <c r="E51" s="81">
        <f t="shared" si="0"/>
        <v>109.97448979591852</v>
      </c>
      <c r="F51" s="81">
        <f ca="1">IF('Avaliacao de Conformidade'!$I$19&lt;&gt;"Limite superior",(1/($F$6*SQRT(2*PI())))*EXP((-1/2)*((E51-$F$8)/$F$6)^2),NA())</f>
        <v>7.7491850991588407E-13</v>
      </c>
      <c r="G51" s="81">
        <f ca="1">IF('Avaliacao de Conformidade'!$I$19&lt;&gt;"Limite inferior",(1/($F$7*SQRT(2*PI())))*EXP((-1/2)*((E51-$F$9)/$F$7)^2),NA())</f>
        <v>3.8080537631653963E-2</v>
      </c>
    </row>
    <row r="52" spans="4:7">
      <c r="D52" s="81">
        <v>36</v>
      </c>
      <c r="E52" s="81">
        <f t="shared" si="0"/>
        <v>110.8928571428573</v>
      </c>
      <c r="F52" s="81">
        <f ca="1">IF('Avaliacao de Conformidade'!$I$19&lt;&gt;"Limite superior",(1/($F$6*SQRT(2*PI())))*EXP((-1/2)*((E52-$F$8)/$F$6)^2),NA())</f>
        <v>3.7237894716184338E-14</v>
      </c>
      <c r="G52" s="81">
        <f ca="1">IF('Avaliacao de Conformidade'!$I$19&lt;&gt;"Limite inferior",(1/($F$7*SQRT(2*PI())))*EXP((-1/2)*((E52-$F$9)/$F$7)^2),NA())</f>
        <v>2.0858186515645218E-2</v>
      </c>
    </row>
    <row r="53" spans="4:7">
      <c r="D53" s="81">
        <v>37</v>
      </c>
      <c r="E53" s="81">
        <f t="shared" si="0"/>
        <v>111.81122448979607</v>
      </c>
      <c r="F53" s="81">
        <f ca="1">IF('Avaliacao de Conformidade'!$I$19&lt;&gt;"Limite superior",(1/($F$6*SQRT(2*PI())))*EXP((-1/2)*((E53-$F$8)/$F$6)^2),NA())</f>
        <v>1.5148231650678332E-15</v>
      </c>
      <c r="G53" s="81">
        <f ca="1">IF('Avaliacao de Conformidade'!$I$19&lt;&gt;"Limite inferior",(1/($F$7*SQRT(2*PI())))*EXP((-1/2)*((E53-$F$9)/$F$7)^2),NA())</f>
        <v>1.0219175553920981E-2</v>
      </c>
    </row>
    <row r="54" spans="4:7">
      <c r="D54" s="81">
        <v>38</v>
      </c>
      <c r="E54" s="81">
        <f t="shared" si="0"/>
        <v>112.72959183673485</v>
      </c>
      <c r="F54" s="81">
        <f ca="1">IF('Avaliacao de Conformidade'!$I$19&lt;&gt;"Limite superior",(1/($F$6*SQRT(2*PI())))*EXP((-1/2)*((E54-$F$8)/$F$6)^2),NA())</f>
        <v>5.2165874126387265E-17</v>
      </c>
      <c r="G54" s="81">
        <f ca="1">IF('Avaliacao de Conformidade'!$I$19&lt;&gt;"Limite inferior",(1/($F$7*SQRT(2*PI())))*EXP((-1/2)*((E54-$F$9)/$F$7)^2),NA())</f>
        <v>4.4783807160858708E-3</v>
      </c>
    </row>
    <row r="55" spans="4:7">
      <c r="D55" s="81">
        <v>39</v>
      </c>
      <c r="E55" s="81">
        <f t="shared" si="0"/>
        <v>113.64795918367363</v>
      </c>
      <c r="F55" s="81">
        <f ca="1">IF('Avaliacao de Conformidade'!$I$19&lt;&gt;"Limite superior",(1/($F$6*SQRT(2*PI())))*EXP((-1/2)*((E55-$F$8)/$F$6)^2),NA())</f>
        <v>1.5207533208580915E-18</v>
      </c>
      <c r="G55" s="81">
        <f ca="1">IF('Avaliacao de Conformidade'!$I$19&lt;&gt;"Limite inferior",(1/($F$7*SQRT(2*PI())))*EXP((-1/2)*((E55-$F$9)/$F$7)^2),NA())</f>
        <v>1.7554642927981527E-3</v>
      </c>
    </row>
    <row r="56" spans="4:7">
      <c r="D56" s="81">
        <v>40</v>
      </c>
      <c r="E56" s="81">
        <f t="shared" si="0"/>
        <v>114.56632653061241</v>
      </c>
      <c r="F56" s="81">
        <f ca="1">IF('Avaliacao de Conformidade'!$I$19&lt;&gt;"Limite superior",(1/($F$6*SQRT(2*PI())))*EXP((-1/2)*((E56-$F$8)/$F$6)^2),NA())</f>
        <v>3.7530019582645564E-20</v>
      </c>
      <c r="G56" s="81">
        <f ca="1">IF('Avaliacao de Conformidade'!$I$19&lt;&gt;"Limite inferior",(1/($F$7*SQRT(2*PI())))*EXP((-1/2)*((E56-$F$9)/$F$7)^2),NA())</f>
        <v>6.1550109087585259E-4</v>
      </c>
    </row>
    <row r="57" spans="4:7">
      <c r="D57" s="81">
        <v>41</v>
      </c>
      <c r="E57" s="81">
        <f t="shared" si="0"/>
        <v>115.48469387755119</v>
      </c>
      <c r="F57" s="81">
        <f ca="1">IF('Avaliacao de Conformidade'!$I$19&lt;&gt;"Limite superior",(1/($F$6*SQRT(2*PI())))*EXP((-1/2)*((E57-$F$8)/$F$6)^2),NA())</f>
        <v>7.8405502340892158E-22</v>
      </c>
      <c r="G57" s="81">
        <f ca="1">IF('Avaliacao de Conformidade'!$I$19&lt;&gt;"Limite inferior",(1/($F$7*SQRT(2*PI())))*EXP((-1/2)*((E57-$F$9)/$F$7)^2),NA())</f>
        <v>1.9303296955448297E-4</v>
      </c>
    </row>
    <row r="58" spans="4:7">
      <c r="D58" s="81">
        <v>42</v>
      </c>
      <c r="E58" s="81">
        <f t="shared" si="0"/>
        <v>116.40306122448997</v>
      </c>
      <c r="F58" s="81">
        <f ca="1">IF('Avaliacao de Conformidade'!$I$19&lt;&gt;"Limite superior",(1/($F$6*SQRT(2*PI())))*EXP((-1/2)*((E58-$F$8)/$F$6)^2),NA())</f>
        <v>1.3866345767351173E-23</v>
      </c>
      <c r="G58" s="81">
        <f ca="1">IF('Avaliacao de Conformidade'!$I$19&lt;&gt;"Limite inferior",(1/($F$7*SQRT(2*PI())))*EXP((-1/2)*((E58-$F$9)/$F$7)^2),NA())</f>
        <v>5.4150191200870269E-5</v>
      </c>
    </row>
    <row r="59" spans="4:7">
      <c r="D59" s="81">
        <v>43</v>
      </c>
      <c r="E59" s="81">
        <f t="shared" si="0"/>
        <v>117.32142857142875</v>
      </c>
      <c r="F59" s="81">
        <f ca="1">IF('Avaliacao de Conformidade'!$I$19&lt;&gt;"Limite superior",(1/($F$6*SQRT(2*PI())))*EXP((-1/2)*((E59-$F$8)/$F$6)^2),NA())</f>
        <v>2.0759899290273457E-25</v>
      </c>
      <c r="G59" s="81">
        <f ca="1">IF('Avaliacao de Conformidade'!$I$19&lt;&gt;"Limite inferior",(1/($F$7*SQRT(2*PI())))*EXP((-1/2)*((E59-$F$9)/$F$7)^2),NA())</f>
        <v>1.3587336619669527E-5</v>
      </c>
    </row>
    <row r="60" spans="4:7">
      <c r="D60" s="81">
        <v>44</v>
      </c>
      <c r="E60" s="81">
        <f t="shared" si="0"/>
        <v>118.23979591836753</v>
      </c>
      <c r="F60" s="81">
        <f ca="1">IF('Avaliacao de Conformidade'!$I$19&lt;&gt;"Limite superior",(1/($F$6*SQRT(2*PI())))*EXP((-1/2)*((E60-$F$8)/$F$6)^2),NA())</f>
        <v>2.6310929589099899E-27</v>
      </c>
      <c r="G60" s="81">
        <f ca="1">IF('Avaliacao de Conformidade'!$I$19&lt;&gt;"Limite inferior",(1/($F$7*SQRT(2*PI())))*EXP((-1/2)*((E60-$F$9)/$F$7)^2),NA())</f>
        <v>3.0495412578526575E-6</v>
      </c>
    </row>
    <row r="61" spans="4:7">
      <c r="D61" s="81">
        <v>45</v>
      </c>
      <c r="E61" s="81">
        <f t="shared" si="0"/>
        <v>119.15816326530631</v>
      </c>
      <c r="F61" s="81">
        <f ca="1">IF('Avaliacao de Conformidade'!$I$19&lt;&gt;"Limite superior",(1/($F$6*SQRT(2*PI())))*EXP((-1/2)*((E61-$F$8)/$F$6)^2),NA())</f>
        <v>2.822895981762833E-29</v>
      </c>
      <c r="G61" s="81">
        <f ca="1">IF('Avaliacao de Conformidade'!$I$19&lt;&gt;"Limite inferior",(1/($F$7*SQRT(2*PI())))*EXP((-1/2)*((E61-$F$9)/$F$7)^2),NA())</f>
        <v>6.1221015575125505E-7</v>
      </c>
    </row>
    <row r="62" spans="4:7">
      <c r="D62" s="81">
        <v>46</v>
      </c>
      <c r="E62" s="81">
        <f t="shared" si="0"/>
        <v>120.07653061224509</v>
      </c>
      <c r="F62" s="81">
        <f ca="1">IF('Avaliacao de Conformidade'!$I$19&lt;&gt;"Limite superior",(1/($F$6*SQRT(2*PI())))*EXP((-1/2)*((E62-$F$8)/$F$6)^2),NA())</f>
        <v>2.5639012365867259E-31</v>
      </c>
      <c r="G62" s="81">
        <f ca="1">IF('Avaliacao de Conformidade'!$I$19&lt;&gt;"Limite inferior",(1/($F$7*SQRT(2*PI())))*EXP((-1/2)*((E62-$F$9)/$F$7)^2),NA())</f>
        <v>1.0993408950765243E-7</v>
      </c>
    </row>
    <row r="63" spans="4:7">
      <c r="D63" s="81">
        <v>47</v>
      </c>
      <c r="E63" s="81">
        <f t="shared" si="0"/>
        <v>120.99489795918387</v>
      </c>
      <c r="F63" s="81">
        <f ca="1">IF('Avaliacao de Conformidade'!$I$19&lt;&gt;"Limite superior",(1/($F$6*SQRT(2*PI())))*EXP((-1/2)*((E63-$F$8)/$F$6)^2),NA())</f>
        <v>1.9713123432598646E-33</v>
      </c>
      <c r="G63" s="81">
        <f ca="1">IF('Avaliacao de Conformidade'!$I$19&lt;&gt;"Limite inferior",(1/($F$7*SQRT(2*PI())))*EXP((-1/2)*((E63-$F$9)/$F$7)^2),NA())</f>
        <v>1.7657535006353808E-8</v>
      </c>
    </row>
    <row r="64" spans="4:7">
      <c r="D64" s="81">
        <v>48</v>
      </c>
      <c r="E64" s="81">
        <f t="shared" si="0"/>
        <v>121.91326530612265</v>
      </c>
      <c r="F64" s="81">
        <f ca="1">IF('Avaliacao de Conformidade'!$I$19&lt;&gt;"Limite superior",(1/($F$6*SQRT(2*PI())))*EXP((-1/2)*((E64-$F$8)/$F$6)^2),NA())</f>
        <v>1.2830906013218273E-35</v>
      </c>
      <c r="G64" s="81">
        <f ca="1">IF('Avaliacao de Conformidade'!$I$19&lt;&gt;"Limite inferior",(1/($F$7*SQRT(2*PI())))*EXP((-1/2)*((E64-$F$9)/$F$7)^2),NA())</f>
        <v>2.5368430899177481E-9</v>
      </c>
    </row>
    <row r="65" spans="4:7">
      <c r="D65" s="81">
        <v>49</v>
      </c>
      <c r="E65" s="81">
        <f t="shared" si="0"/>
        <v>122.83163265306143</v>
      </c>
      <c r="F65" s="81">
        <f ca="1">IF('Avaliacao de Conformidade'!$I$19&lt;&gt;"Limite superior",(1/($F$6*SQRT(2*PI())))*EXP((-1/2)*((E65-$F$8)/$F$6)^2),NA())</f>
        <v>7.0697969293094337E-38</v>
      </c>
      <c r="G65" s="81">
        <f ca="1">IF('Avaliacao de Conformidade'!$I$19&lt;&gt;"Limite inferior",(1/($F$7*SQRT(2*PI())))*EXP((-1/2)*((E65-$F$9)/$F$7)^2),NA())</f>
        <v>3.2600403367755616E-10</v>
      </c>
    </row>
    <row r="66" spans="4:7">
      <c r="D66" s="81">
        <v>50</v>
      </c>
      <c r="E66" s="81">
        <f t="shared" si="0"/>
        <v>123.75000000000021</v>
      </c>
      <c r="F66" s="81">
        <f ca="1">IF('Avaliacao de Conformidade'!$I$19&lt;&gt;"Limite superior",(1/($F$6*SQRT(2*PI())))*EXP((-1/2)*((E66-$F$8)/$F$6)^2),NA())</f>
        <v>3.2976479410013709E-40</v>
      </c>
      <c r="G66" s="81">
        <f ca="1">IF('Avaliacao de Conformidade'!$I$19&lt;&gt;"Limite inferior",(1/($F$7*SQRT(2*PI())))*EXP((-1/2)*((E66-$F$9)/$F$7)^2),NA())</f>
        <v>3.7472975519276969E-11</v>
      </c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A63F-052F-4B73-A5EA-347D9A303690}">
  <dimension ref="B3:C25"/>
  <sheetViews>
    <sheetView zoomScaleNormal="100" workbookViewId="0"/>
  </sheetViews>
  <sheetFormatPr defaultRowHeight="15"/>
  <sheetData>
    <row r="3" spans="2:3" ht="18.75">
      <c r="B3" s="36"/>
    </row>
    <row r="4" spans="2:3">
      <c r="B4" s="37"/>
    </row>
    <row r="5" spans="2:3">
      <c r="B5" s="37"/>
    </row>
    <row r="6" spans="2:3">
      <c r="B6" s="37"/>
      <c r="C6" s="1"/>
    </row>
    <row r="7" spans="2:3">
      <c r="B7" s="37"/>
    </row>
    <row r="8" spans="2:3">
      <c r="B8" s="37"/>
    </row>
    <row r="9" spans="2:3">
      <c r="B9" s="37"/>
    </row>
    <row r="10" spans="2:3">
      <c r="B10" s="37"/>
    </row>
    <row r="11" spans="2:3" ht="18.75">
      <c r="B11" s="36"/>
    </row>
    <row r="12" spans="2:3">
      <c r="B12" s="37"/>
    </row>
    <row r="13" spans="2:3">
      <c r="B13" s="37"/>
    </row>
    <row r="14" spans="2:3">
      <c r="B14" s="37"/>
    </row>
    <row r="15" spans="2:3">
      <c r="B15" s="37"/>
    </row>
    <row r="16" spans="2:3">
      <c r="B16" s="37"/>
    </row>
    <row r="17" spans="2:2">
      <c r="B17" s="37"/>
    </row>
    <row r="18" spans="2:2">
      <c r="B18" s="37"/>
    </row>
    <row r="19" spans="2:2">
      <c r="B19" s="37"/>
    </row>
    <row r="20" spans="2:2">
      <c r="B20" s="37"/>
    </row>
    <row r="21" spans="2:2">
      <c r="B21" s="37"/>
    </row>
    <row r="22" spans="2:2">
      <c r="B22" s="37"/>
    </row>
    <row r="23" spans="2:2">
      <c r="B23" s="37"/>
    </row>
    <row r="24" spans="2:2">
      <c r="B24" s="38"/>
    </row>
    <row r="25" spans="2:2">
      <c r="B25" s="37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F0EC-E04E-4A75-BE73-38966E6F9FD8}">
  <dimension ref="B2:R14"/>
  <sheetViews>
    <sheetView workbookViewId="0"/>
  </sheetViews>
  <sheetFormatPr defaultColWidth="9.140625" defaultRowHeight="15"/>
  <cols>
    <col min="1" max="16384" width="9.140625" style="44"/>
  </cols>
  <sheetData>
    <row r="2" spans="2:18">
      <c r="B2" s="43" t="s">
        <v>54</v>
      </c>
    </row>
    <row r="4" spans="2:18">
      <c r="B4" s="43" t="s">
        <v>55</v>
      </c>
    </row>
    <row r="5" spans="2:18">
      <c r="B5" s="47" t="s">
        <v>56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2:18">
      <c r="B6" s="45" t="s">
        <v>57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2:18">
      <c r="B7" s="46" t="s">
        <v>58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2:18">
      <c r="B8" s="43"/>
    </row>
    <row r="9" spans="2:18">
      <c r="B9" s="43" t="s">
        <v>63</v>
      </c>
    </row>
    <row r="10" spans="2:18">
      <c r="B10" s="47" t="s">
        <v>59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>
      <c r="B11" s="45" t="s">
        <v>60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2:18">
      <c r="B12" s="45" t="s">
        <v>62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2:18">
      <c r="B13" s="45" t="s">
        <v>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2:18">
      <c r="B14" s="46" t="s">
        <v>67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Gráficos</vt:lpstr>
      </vt:variant>
      <vt:variant>
        <vt:i4>1</vt:i4>
      </vt:variant>
    </vt:vector>
  </HeadingPairs>
  <TitlesOfParts>
    <vt:vector size="6" baseType="lpstr">
      <vt:lpstr>Avaliacao de Conformidade</vt:lpstr>
      <vt:lpstr>Aux_Sobrepos_Intervalos</vt:lpstr>
      <vt:lpstr>Dados do Gráfico</vt:lpstr>
      <vt:lpstr>Instruções e referências</vt:lpstr>
      <vt:lpstr>Autores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Silva</dc:creator>
  <cp:lastModifiedBy>Ricardo Silva</cp:lastModifiedBy>
  <dcterms:created xsi:type="dcterms:W3CDTF">2015-06-05T18:17:20Z</dcterms:created>
  <dcterms:modified xsi:type="dcterms:W3CDTF">2020-05-10T11:21:10Z</dcterms:modified>
</cp:coreProperties>
</file>